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730" windowHeight="11760" firstSheet="6" activeTab="8"/>
  </bookViews>
  <sheets>
    <sheet name="Forma Nr.2 suvestinė" sheetId="14" r:id="rId1"/>
    <sheet name="Forma Nr.2 SB Suvestinė" sheetId="13" r:id="rId2"/>
    <sheet name="Forma Nr.2 SB" sheetId="17" r:id="rId3"/>
    <sheet name=" Forma 2 S" sheetId="6" r:id="rId4"/>
    <sheet name="Forma Nr.2 SB   8.1.2.13" sheetId="9" r:id="rId5"/>
    <sheet name="Forma Nr.2 SB 8.2.2.6." sheetId="10" r:id="rId6"/>
    <sheet name="Forma Nr.2 SB 9.4.1.7." sheetId="12" r:id="rId7"/>
    <sheet name="Pažyma už paslaugas ir nuom (2)" sheetId="3" r:id="rId8"/>
    <sheet name="S 7" sheetId="16" r:id="rId9"/>
    <sheet name="Gautų FS pažyma" sheetId="20" r:id="rId10"/>
    <sheet name="Gautų FS suvestinė" sheetId="21" r:id="rId11"/>
    <sheet name="Pažyma prie formos Nr.9" sheetId="23" r:id="rId12"/>
    <sheet name="9 priedas" sheetId="24" r:id="rId13"/>
    <sheet name="Pažyma sukauptų FS" sheetId="25" r:id="rId14"/>
    <sheet name="Sukauptų FS suvestinė" sheetId="2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27"/>
  <c r="H21" i="25"/>
  <c r="D42" i="23"/>
  <c r="I26" i="24"/>
  <c r="I25" s="1"/>
  <c r="J26"/>
  <c r="J25" s="1"/>
  <c r="K26"/>
  <c r="K25" s="1"/>
  <c r="I31"/>
  <c r="J31"/>
  <c r="K31"/>
  <c r="I33"/>
  <c r="J33"/>
  <c r="K33"/>
  <c r="I37"/>
  <c r="I36" s="1"/>
  <c r="J37"/>
  <c r="J36" s="1"/>
  <c r="K37"/>
  <c r="K36" s="1"/>
  <c r="I42"/>
  <c r="J42"/>
  <c r="K42"/>
  <c r="I45"/>
  <c r="J45"/>
  <c r="K45"/>
  <c r="I48"/>
  <c r="J48"/>
  <c r="K48"/>
  <c r="I53"/>
  <c r="J53"/>
  <c r="K53"/>
  <c r="I61"/>
  <c r="J61"/>
  <c r="K61"/>
  <c r="I64"/>
  <c r="I60" s="1"/>
  <c r="J64"/>
  <c r="K64"/>
  <c r="K60" s="1"/>
  <c r="I70"/>
  <c r="I69" s="1"/>
  <c r="J70"/>
  <c r="J69" s="1"/>
  <c r="K70"/>
  <c r="K69" s="1"/>
  <c r="I77"/>
  <c r="I76" s="1"/>
  <c r="J77"/>
  <c r="J76" s="1"/>
  <c r="K77"/>
  <c r="K76" s="1"/>
  <c r="J60" l="1"/>
  <c r="K41"/>
  <c r="J41"/>
  <c r="I41"/>
  <c r="K24"/>
  <c r="K85" s="1"/>
  <c r="J24"/>
  <c r="J85" s="1"/>
  <c r="I24"/>
  <c r="I85" s="1"/>
  <c r="C19" i="23" l="1"/>
  <c r="C20"/>
  <c r="C21"/>
  <c r="C22"/>
  <c r="C24"/>
  <c r="C25"/>
  <c r="C26"/>
  <c r="C27"/>
  <c r="C28"/>
  <c r="C29"/>
  <c r="C30"/>
  <c r="C31"/>
  <c r="C32"/>
  <c r="C33"/>
  <c r="D34"/>
  <c r="E34"/>
  <c r="E23" s="1"/>
  <c r="E51" s="1"/>
  <c r="F34"/>
  <c r="F23" s="1"/>
  <c r="F51" s="1"/>
  <c r="G34"/>
  <c r="H34"/>
  <c r="H23" s="1"/>
  <c r="H51" s="1"/>
  <c r="C36"/>
  <c r="C37"/>
  <c r="C38"/>
  <c r="C39"/>
  <c r="C40"/>
  <c r="C41"/>
  <c r="G42"/>
  <c r="C42" s="1"/>
  <c r="C43"/>
  <c r="C45"/>
  <c r="C46"/>
  <c r="C47"/>
  <c r="C48"/>
  <c r="C49"/>
  <c r="C50"/>
  <c r="C34" l="1"/>
  <c r="D23"/>
  <c r="G23"/>
  <c r="G51" s="1"/>
  <c r="C23"/>
  <c r="D51" l="1"/>
  <c r="C51" s="1"/>
  <c r="H20" i="21"/>
  <c r="H19" i="20"/>
  <c r="H22"/>
  <c r="H24"/>
  <c r="J37" i="17"/>
  <c r="J36" s="1"/>
  <c r="K37"/>
  <c r="K36" s="1"/>
  <c r="K35" s="1"/>
  <c r="I38"/>
  <c r="I37" s="1"/>
  <c r="I36" s="1"/>
  <c r="I35" s="1"/>
  <c r="J38"/>
  <c r="K38"/>
  <c r="L38"/>
  <c r="L37" s="1"/>
  <c r="L36" s="1"/>
  <c r="I40"/>
  <c r="J40"/>
  <c r="K40"/>
  <c r="L40"/>
  <c r="K42"/>
  <c r="I43"/>
  <c r="I42" s="1"/>
  <c r="K43"/>
  <c r="I44"/>
  <c r="J44"/>
  <c r="J43" s="1"/>
  <c r="J42" s="1"/>
  <c r="K44"/>
  <c r="L44"/>
  <c r="L43" s="1"/>
  <c r="L42" s="1"/>
  <c r="I48"/>
  <c r="I47" s="1"/>
  <c r="I46" s="1"/>
  <c r="L48"/>
  <c r="L47" s="1"/>
  <c r="L46" s="1"/>
  <c r="I49"/>
  <c r="J49"/>
  <c r="J48" s="1"/>
  <c r="J47" s="1"/>
  <c r="J46" s="1"/>
  <c r="K49"/>
  <c r="K48" s="1"/>
  <c r="K47" s="1"/>
  <c r="K46" s="1"/>
  <c r="L49"/>
  <c r="J67"/>
  <c r="K67"/>
  <c r="I68"/>
  <c r="I67" s="1"/>
  <c r="I66" s="1"/>
  <c r="I65" s="1"/>
  <c r="J68"/>
  <c r="K68"/>
  <c r="L68"/>
  <c r="L67" s="1"/>
  <c r="L66" s="1"/>
  <c r="L65" s="1"/>
  <c r="I72"/>
  <c r="L72"/>
  <c r="I73"/>
  <c r="J73"/>
  <c r="J72" s="1"/>
  <c r="K73"/>
  <c r="K72" s="1"/>
  <c r="L73"/>
  <c r="I77"/>
  <c r="K77"/>
  <c r="I78"/>
  <c r="J78"/>
  <c r="J77" s="1"/>
  <c r="K78"/>
  <c r="L78"/>
  <c r="L77" s="1"/>
  <c r="K82"/>
  <c r="I83"/>
  <c r="I82" s="1"/>
  <c r="K83"/>
  <c r="I84"/>
  <c r="J84"/>
  <c r="J83" s="1"/>
  <c r="J82" s="1"/>
  <c r="K84"/>
  <c r="L84"/>
  <c r="L83" s="1"/>
  <c r="L82" s="1"/>
  <c r="I87"/>
  <c r="I86" s="1"/>
  <c r="I88"/>
  <c r="L88"/>
  <c r="L87" s="1"/>
  <c r="L86" s="1"/>
  <c r="I89"/>
  <c r="J89"/>
  <c r="J88" s="1"/>
  <c r="J87" s="1"/>
  <c r="J86" s="1"/>
  <c r="K89"/>
  <c r="K88" s="1"/>
  <c r="K87" s="1"/>
  <c r="K86" s="1"/>
  <c r="L89"/>
  <c r="J95"/>
  <c r="J94" s="1"/>
  <c r="K95"/>
  <c r="K94" s="1"/>
  <c r="I96"/>
  <c r="I95" s="1"/>
  <c r="I94" s="1"/>
  <c r="J96"/>
  <c r="K96"/>
  <c r="L96"/>
  <c r="L95" s="1"/>
  <c r="L94" s="1"/>
  <c r="J100"/>
  <c r="J99" s="1"/>
  <c r="K100"/>
  <c r="K99" s="1"/>
  <c r="I101"/>
  <c r="I100" s="1"/>
  <c r="I99" s="1"/>
  <c r="J101"/>
  <c r="K101"/>
  <c r="L101"/>
  <c r="L100" s="1"/>
  <c r="L99" s="1"/>
  <c r="J105"/>
  <c r="K105"/>
  <c r="K104" s="1"/>
  <c r="I106"/>
  <c r="I105" s="1"/>
  <c r="I104" s="1"/>
  <c r="J106"/>
  <c r="K106"/>
  <c r="L106"/>
  <c r="L105" s="1"/>
  <c r="L104" s="1"/>
  <c r="I109"/>
  <c r="L109"/>
  <c r="I110"/>
  <c r="J110"/>
  <c r="J109" s="1"/>
  <c r="K110"/>
  <c r="K109" s="1"/>
  <c r="L110"/>
  <c r="J115"/>
  <c r="J114" s="1"/>
  <c r="K115"/>
  <c r="K114" s="1"/>
  <c r="I116"/>
  <c r="I115" s="1"/>
  <c r="I114" s="1"/>
  <c r="J116"/>
  <c r="K116"/>
  <c r="L116"/>
  <c r="L115" s="1"/>
  <c r="L114" s="1"/>
  <c r="J120"/>
  <c r="J119" s="1"/>
  <c r="K120"/>
  <c r="K119" s="1"/>
  <c r="I121"/>
  <c r="I120" s="1"/>
  <c r="I119" s="1"/>
  <c r="J121"/>
  <c r="K121"/>
  <c r="L121"/>
  <c r="L120" s="1"/>
  <c r="L119" s="1"/>
  <c r="J124"/>
  <c r="J123" s="1"/>
  <c r="K124"/>
  <c r="K123" s="1"/>
  <c r="I125"/>
  <c r="I124" s="1"/>
  <c r="I123" s="1"/>
  <c r="J125"/>
  <c r="K125"/>
  <c r="L125"/>
  <c r="L124" s="1"/>
  <c r="L123" s="1"/>
  <c r="J128"/>
  <c r="J127" s="1"/>
  <c r="K128"/>
  <c r="K127" s="1"/>
  <c r="I129"/>
  <c r="I128" s="1"/>
  <c r="I127" s="1"/>
  <c r="J129"/>
  <c r="K129"/>
  <c r="L129"/>
  <c r="L128" s="1"/>
  <c r="L127" s="1"/>
  <c r="J132"/>
  <c r="J131" s="1"/>
  <c r="K132"/>
  <c r="K131" s="1"/>
  <c r="I133"/>
  <c r="I132" s="1"/>
  <c r="I131" s="1"/>
  <c r="J133"/>
  <c r="K133"/>
  <c r="L133"/>
  <c r="L132" s="1"/>
  <c r="L131" s="1"/>
  <c r="J136"/>
  <c r="J135" s="1"/>
  <c r="K136"/>
  <c r="K135" s="1"/>
  <c r="I137"/>
  <c r="I136" s="1"/>
  <c r="I135" s="1"/>
  <c r="J137"/>
  <c r="K137"/>
  <c r="L137"/>
  <c r="L136" s="1"/>
  <c r="L135" s="1"/>
  <c r="J140"/>
  <c r="K140"/>
  <c r="I141"/>
  <c r="I140" s="1"/>
  <c r="J141"/>
  <c r="K141"/>
  <c r="I142"/>
  <c r="J142"/>
  <c r="K142"/>
  <c r="L142"/>
  <c r="L141" s="1"/>
  <c r="L140" s="1"/>
  <c r="L139" s="1"/>
  <c r="J145"/>
  <c r="K145"/>
  <c r="I146"/>
  <c r="I145" s="1"/>
  <c r="J146"/>
  <c r="K146"/>
  <c r="I147"/>
  <c r="J147"/>
  <c r="K147"/>
  <c r="L147"/>
  <c r="L146" s="1"/>
  <c r="L145" s="1"/>
  <c r="J150"/>
  <c r="K150"/>
  <c r="I151"/>
  <c r="I150" s="1"/>
  <c r="J151"/>
  <c r="K151"/>
  <c r="L151"/>
  <c r="L150" s="1"/>
  <c r="J154"/>
  <c r="J153" s="1"/>
  <c r="K154"/>
  <c r="K153" s="1"/>
  <c r="I155"/>
  <c r="I154" s="1"/>
  <c r="I153" s="1"/>
  <c r="J155"/>
  <c r="K155"/>
  <c r="L155"/>
  <c r="L154" s="1"/>
  <c r="L153" s="1"/>
  <c r="I160"/>
  <c r="K160"/>
  <c r="I161"/>
  <c r="J161"/>
  <c r="J160" s="1"/>
  <c r="J159" s="1"/>
  <c r="J158" s="1"/>
  <c r="K161"/>
  <c r="L161"/>
  <c r="L160" s="1"/>
  <c r="J165"/>
  <c r="K165"/>
  <c r="K159" s="1"/>
  <c r="K158" s="1"/>
  <c r="I166"/>
  <c r="I165" s="1"/>
  <c r="J166"/>
  <c r="K166"/>
  <c r="L166"/>
  <c r="L165" s="1"/>
  <c r="K169"/>
  <c r="I170"/>
  <c r="I169" s="1"/>
  <c r="K170"/>
  <c r="I171"/>
  <c r="J171"/>
  <c r="J170" s="1"/>
  <c r="J169" s="1"/>
  <c r="K171"/>
  <c r="L171"/>
  <c r="L170" s="1"/>
  <c r="L169" s="1"/>
  <c r="I174"/>
  <c r="K174"/>
  <c r="I175"/>
  <c r="J175"/>
  <c r="J174" s="1"/>
  <c r="J173" s="1"/>
  <c r="K175"/>
  <c r="L175"/>
  <c r="L174" s="1"/>
  <c r="L173" s="1"/>
  <c r="J179"/>
  <c r="K179"/>
  <c r="K173" s="1"/>
  <c r="I180"/>
  <c r="I179" s="1"/>
  <c r="J180"/>
  <c r="K180"/>
  <c r="L180"/>
  <c r="L179" s="1"/>
  <c r="I187"/>
  <c r="L187"/>
  <c r="L186" s="1"/>
  <c r="I188"/>
  <c r="J188"/>
  <c r="J187" s="1"/>
  <c r="K188"/>
  <c r="K187" s="1"/>
  <c r="K186" s="1"/>
  <c r="L188"/>
  <c r="I190"/>
  <c r="I186" s="1"/>
  <c r="K190"/>
  <c r="I191"/>
  <c r="J191"/>
  <c r="J190" s="1"/>
  <c r="K191"/>
  <c r="L191"/>
  <c r="L190" s="1"/>
  <c r="J195"/>
  <c r="K195"/>
  <c r="I196"/>
  <c r="I195" s="1"/>
  <c r="J196"/>
  <c r="K196"/>
  <c r="L196"/>
  <c r="L195" s="1"/>
  <c r="I201"/>
  <c r="L201"/>
  <c r="I202"/>
  <c r="J202"/>
  <c r="J201" s="1"/>
  <c r="K202"/>
  <c r="K201" s="1"/>
  <c r="L202"/>
  <c r="I206"/>
  <c r="K206"/>
  <c r="I207"/>
  <c r="J207"/>
  <c r="J206" s="1"/>
  <c r="K207"/>
  <c r="L207"/>
  <c r="L206" s="1"/>
  <c r="K209"/>
  <c r="I210"/>
  <c r="I209" s="1"/>
  <c r="K210"/>
  <c r="I211"/>
  <c r="J211"/>
  <c r="J210" s="1"/>
  <c r="J209" s="1"/>
  <c r="K211"/>
  <c r="L211"/>
  <c r="L210" s="1"/>
  <c r="L209" s="1"/>
  <c r="I217"/>
  <c r="I216" s="1"/>
  <c r="K217"/>
  <c r="I218"/>
  <c r="J218"/>
  <c r="J217" s="1"/>
  <c r="J216" s="1"/>
  <c r="K218"/>
  <c r="L218"/>
  <c r="L217" s="1"/>
  <c r="L216" s="1"/>
  <c r="J220"/>
  <c r="K220"/>
  <c r="K216" s="1"/>
  <c r="I221"/>
  <c r="I220" s="1"/>
  <c r="J221"/>
  <c r="K221"/>
  <c r="L221"/>
  <c r="L220" s="1"/>
  <c r="J229"/>
  <c r="J228" s="1"/>
  <c r="K229"/>
  <c r="K228" s="1"/>
  <c r="I230"/>
  <c r="I229" s="1"/>
  <c r="I228" s="1"/>
  <c r="J230"/>
  <c r="K230"/>
  <c r="L230"/>
  <c r="L229" s="1"/>
  <c r="L228" s="1"/>
  <c r="J233"/>
  <c r="J232" s="1"/>
  <c r="K233"/>
  <c r="K232" s="1"/>
  <c r="I234"/>
  <c r="I233" s="1"/>
  <c r="I232" s="1"/>
  <c r="J234"/>
  <c r="K234"/>
  <c r="L234"/>
  <c r="L233" s="1"/>
  <c r="L232" s="1"/>
  <c r="I240"/>
  <c r="J240"/>
  <c r="K240"/>
  <c r="I241"/>
  <c r="J241"/>
  <c r="K241"/>
  <c r="L241"/>
  <c r="L240" s="1"/>
  <c r="L239" s="1"/>
  <c r="I243"/>
  <c r="J243"/>
  <c r="K243"/>
  <c r="L243"/>
  <c r="I246"/>
  <c r="J246"/>
  <c r="K246"/>
  <c r="L246"/>
  <c r="I249"/>
  <c r="L249"/>
  <c r="I250"/>
  <c r="J250"/>
  <c r="J249" s="1"/>
  <c r="K250"/>
  <c r="K249" s="1"/>
  <c r="K239" s="1"/>
  <c r="L250"/>
  <c r="I253"/>
  <c r="J253"/>
  <c r="K253"/>
  <c r="I254"/>
  <c r="J254"/>
  <c r="K254"/>
  <c r="L254"/>
  <c r="L253" s="1"/>
  <c r="J257"/>
  <c r="K257"/>
  <c r="I258"/>
  <c r="I257" s="1"/>
  <c r="J258"/>
  <c r="K258"/>
  <c r="L258"/>
  <c r="L257" s="1"/>
  <c r="I261"/>
  <c r="L261"/>
  <c r="I262"/>
  <c r="J262"/>
  <c r="J261" s="1"/>
  <c r="K262"/>
  <c r="K261" s="1"/>
  <c r="L262"/>
  <c r="I264"/>
  <c r="K264"/>
  <c r="I265"/>
  <c r="J265"/>
  <c r="J264" s="1"/>
  <c r="K265"/>
  <c r="L265"/>
  <c r="L264" s="1"/>
  <c r="J267"/>
  <c r="K267"/>
  <c r="I268"/>
  <c r="I267" s="1"/>
  <c r="J268"/>
  <c r="K268"/>
  <c r="L268"/>
  <c r="L267" s="1"/>
  <c r="J272"/>
  <c r="K272"/>
  <c r="I273"/>
  <c r="I272" s="1"/>
  <c r="I271" s="1"/>
  <c r="J273"/>
  <c r="K273"/>
  <c r="L273"/>
  <c r="L272" s="1"/>
  <c r="I275"/>
  <c r="J275"/>
  <c r="K275"/>
  <c r="L275"/>
  <c r="I278"/>
  <c r="J278"/>
  <c r="K278"/>
  <c r="L278"/>
  <c r="I281"/>
  <c r="J281"/>
  <c r="K281"/>
  <c r="I282"/>
  <c r="J282"/>
  <c r="K282"/>
  <c r="L282"/>
  <c r="L281" s="1"/>
  <c r="J285"/>
  <c r="K285"/>
  <c r="I286"/>
  <c r="I285" s="1"/>
  <c r="J286"/>
  <c r="K286"/>
  <c r="L286"/>
  <c r="L285" s="1"/>
  <c r="I289"/>
  <c r="L289"/>
  <c r="I290"/>
  <c r="J290"/>
  <c r="J289" s="1"/>
  <c r="K290"/>
  <c r="K289" s="1"/>
  <c r="L290"/>
  <c r="I293"/>
  <c r="J293"/>
  <c r="K293"/>
  <c r="I294"/>
  <c r="J294"/>
  <c r="K294"/>
  <c r="L294"/>
  <c r="L293" s="1"/>
  <c r="J296"/>
  <c r="K296"/>
  <c r="I297"/>
  <c r="I296" s="1"/>
  <c r="J297"/>
  <c r="K297"/>
  <c r="L297"/>
  <c r="L296" s="1"/>
  <c r="I299"/>
  <c r="L299"/>
  <c r="I300"/>
  <c r="J300"/>
  <c r="J299" s="1"/>
  <c r="K300"/>
  <c r="K299" s="1"/>
  <c r="L300"/>
  <c r="J305"/>
  <c r="I306"/>
  <c r="I305" s="1"/>
  <c r="J306"/>
  <c r="K306"/>
  <c r="L306"/>
  <c r="I308"/>
  <c r="J308"/>
  <c r="K308"/>
  <c r="L308"/>
  <c r="L305" s="1"/>
  <c r="L304" s="1"/>
  <c r="I311"/>
  <c r="J311"/>
  <c r="K311"/>
  <c r="K305" s="1"/>
  <c r="K304" s="1"/>
  <c r="K303" s="1"/>
  <c r="L311"/>
  <c r="I314"/>
  <c r="K314"/>
  <c r="I315"/>
  <c r="J315"/>
  <c r="J314" s="1"/>
  <c r="K315"/>
  <c r="L315"/>
  <c r="L314" s="1"/>
  <c r="J318"/>
  <c r="K318"/>
  <c r="I319"/>
  <c r="I318" s="1"/>
  <c r="J319"/>
  <c r="K319"/>
  <c r="L319"/>
  <c r="L318" s="1"/>
  <c r="I322"/>
  <c r="L322"/>
  <c r="I323"/>
  <c r="J323"/>
  <c r="J322" s="1"/>
  <c r="K323"/>
  <c r="K322" s="1"/>
  <c r="L323"/>
  <c r="I326"/>
  <c r="K326"/>
  <c r="I327"/>
  <c r="J327"/>
  <c r="J326" s="1"/>
  <c r="K327"/>
  <c r="L327"/>
  <c r="L326" s="1"/>
  <c r="J329"/>
  <c r="K329"/>
  <c r="I330"/>
  <c r="I329" s="1"/>
  <c r="J330"/>
  <c r="K330"/>
  <c r="L330"/>
  <c r="L329" s="1"/>
  <c r="I332"/>
  <c r="L332"/>
  <c r="I333"/>
  <c r="J333"/>
  <c r="J332" s="1"/>
  <c r="K333"/>
  <c r="K332" s="1"/>
  <c r="L333"/>
  <c r="I337"/>
  <c r="L337"/>
  <c r="I338"/>
  <c r="J338"/>
  <c r="J337" s="1"/>
  <c r="J336" s="1"/>
  <c r="K338"/>
  <c r="K337" s="1"/>
  <c r="K336" s="1"/>
  <c r="L338"/>
  <c r="I340"/>
  <c r="J340"/>
  <c r="K340"/>
  <c r="L340"/>
  <c r="I343"/>
  <c r="J343"/>
  <c r="K343"/>
  <c r="L343"/>
  <c r="J346"/>
  <c r="K346"/>
  <c r="I347"/>
  <c r="I346" s="1"/>
  <c r="I336" s="1"/>
  <c r="J347"/>
  <c r="K347"/>
  <c r="L347"/>
  <c r="L346" s="1"/>
  <c r="I350"/>
  <c r="L350"/>
  <c r="I351"/>
  <c r="J351"/>
  <c r="J350" s="1"/>
  <c r="K351"/>
  <c r="K350" s="1"/>
  <c r="L351"/>
  <c r="I354"/>
  <c r="J354"/>
  <c r="K354"/>
  <c r="I355"/>
  <c r="J355"/>
  <c r="K355"/>
  <c r="L355"/>
  <c r="L354" s="1"/>
  <c r="J358"/>
  <c r="K358"/>
  <c r="I359"/>
  <c r="I358" s="1"/>
  <c r="J359"/>
  <c r="K359"/>
  <c r="L359"/>
  <c r="L358" s="1"/>
  <c r="I361"/>
  <c r="L361"/>
  <c r="I362"/>
  <c r="J362"/>
  <c r="J361" s="1"/>
  <c r="K362"/>
  <c r="K361" s="1"/>
  <c r="L362"/>
  <c r="I364"/>
  <c r="J364"/>
  <c r="K364"/>
  <c r="I365"/>
  <c r="J365"/>
  <c r="K365"/>
  <c r="L365"/>
  <c r="L364" s="1"/>
  <c r="F27" i="16"/>
  <c r="H22"/>
  <c r="H23"/>
  <c r="D27"/>
  <c r="E27"/>
  <c r="L238" i="17" l="1"/>
  <c r="K271"/>
  <c r="K238" s="1"/>
  <c r="I185"/>
  <c r="I168"/>
  <c r="J271"/>
  <c r="K168"/>
  <c r="I159"/>
  <c r="I158" s="1"/>
  <c r="K185"/>
  <c r="L113"/>
  <c r="L93"/>
  <c r="K66"/>
  <c r="K65" s="1"/>
  <c r="K34" s="1"/>
  <c r="J35"/>
  <c r="J186"/>
  <c r="J185" s="1"/>
  <c r="J66"/>
  <c r="J65" s="1"/>
  <c r="J239"/>
  <c r="I239"/>
  <c r="I238" s="1"/>
  <c r="I139"/>
  <c r="I113"/>
  <c r="I93"/>
  <c r="I34" s="1"/>
  <c r="I173"/>
  <c r="K139"/>
  <c r="K113"/>
  <c r="K93"/>
  <c r="L336"/>
  <c r="L303" s="1"/>
  <c r="L168"/>
  <c r="J139"/>
  <c r="J113"/>
  <c r="J104"/>
  <c r="J93" s="1"/>
  <c r="I304"/>
  <c r="I303" s="1"/>
  <c r="L271"/>
  <c r="L159"/>
  <c r="L158" s="1"/>
  <c r="L185"/>
  <c r="J304"/>
  <c r="J303" s="1"/>
  <c r="J168"/>
  <c r="L35"/>
  <c r="L34" s="1"/>
  <c r="H27" i="16"/>
  <c r="I38" i="14"/>
  <c r="I37" s="1"/>
  <c r="I36" s="1"/>
  <c r="J38"/>
  <c r="J37" s="1"/>
  <c r="J36" s="1"/>
  <c r="J35" s="1"/>
  <c r="K38"/>
  <c r="K37" s="1"/>
  <c r="K36" s="1"/>
  <c r="L38"/>
  <c r="L37" s="1"/>
  <c r="L36" s="1"/>
  <c r="L35" s="1"/>
  <c r="I40"/>
  <c r="J40"/>
  <c r="K40"/>
  <c r="L40"/>
  <c r="I44"/>
  <c r="I43" s="1"/>
  <c r="I42" s="1"/>
  <c r="J44"/>
  <c r="J43" s="1"/>
  <c r="J42" s="1"/>
  <c r="K44"/>
  <c r="K43" s="1"/>
  <c r="K42" s="1"/>
  <c r="L44"/>
  <c r="L43" s="1"/>
  <c r="L42" s="1"/>
  <c r="I48"/>
  <c r="I47" s="1"/>
  <c r="I46" s="1"/>
  <c r="J48"/>
  <c r="J47" s="1"/>
  <c r="J46" s="1"/>
  <c r="K48"/>
  <c r="K47" s="1"/>
  <c r="K46" s="1"/>
  <c r="L48"/>
  <c r="L47" s="1"/>
  <c r="L46" s="1"/>
  <c r="I49"/>
  <c r="J49"/>
  <c r="K49"/>
  <c r="L49"/>
  <c r="I67"/>
  <c r="J67"/>
  <c r="K67"/>
  <c r="L67"/>
  <c r="I68"/>
  <c r="J68"/>
  <c r="K68"/>
  <c r="L68"/>
  <c r="I72"/>
  <c r="I66" s="1"/>
  <c r="J72"/>
  <c r="K72"/>
  <c r="K66" s="1"/>
  <c r="L72"/>
  <c r="I73"/>
  <c r="J73"/>
  <c r="K73"/>
  <c r="L73"/>
  <c r="I78"/>
  <c r="I77" s="1"/>
  <c r="J78"/>
  <c r="J77" s="1"/>
  <c r="K78"/>
  <c r="K77" s="1"/>
  <c r="L78"/>
  <c r="L77" s="1"/>
  <c r="I84"/>
  <c r="I83" s="1"/>
  <c r="I82" s="1"/>
  <c r="J84"/>
  <c r="J83" s="1"/>
  <c r="J82" s="1"/>
  <c r="K84"/>
  <c r="K83" s="1"/>
  <c r="K82" s="1"/>
  <c r="L84"/>
  <c r="L83" s="1"/>
  <c r="L82" s="1"/>
  <c r="I88"/>
  <c r="I87" s="1"/>
  <c r="I86" s="1"/>
  <c r="J88"/>
  <c r="J87" s="1"/>
  <c r="J86" s="1"/>
  <c r="K88"/>
  <c r="K87" s="1"/>
  <c r="K86" s="1"/>
  <c r="L88"/>
  <c r="L87" s="1"/>
  <c r="L86" s="1"/>
  <c r="I89"/>
  <c r="J89"/>
  <c r="K89"/>
  <c r="L89"/>
  <c r="I94"/>
  <c r="K94"/>
  <c r="I95"/>
  <c r="K95"/>
  <c r="I96"/>
  <c r="J96"/>
  <c r="J95" s="1"/>
  <c r="J94" s="1"/>
  <c r="K96"/>
  <c r="L96"/>
  <c r="L95" s="1"/>
  <c r="L94" s="1"/>
  <c r="L93" s="1"/>
  <c r="I99"/>
  <c r="K99"/>
  <c r="I100"/>
  <c r="K100"/>
  <c r="I101"/>
  <c r="J101"/>
  <c r="J100" s="1"/>
  <c r="J99" s="1"/>
  <c r="K101"/>
  <c r="L101"/>
  <c r="L100" s="1"/>
  <c r="L99" s="1"/>
  <c r="K105"/>
  <c r="I106"/>
  <c r="I105" s="1"/>
  <c r="I104" s="1"/>
  <c r="J106"/>
  <c r="J105" s="1"/>
  <c r="J104" s="1"/>
  <c r="K106"/>
  <c r="L106"/>
  <c r="L105" s="1"/>
  <c r="L104" s="1"/>
  <c r="I109"/>
  <c r="J109"/>
  <c r="K109"/>
  <c r="K104" s="1"/>
  <c r="L109"/>
  <c r="I110"/>
  <c r="J110"/>
  <c r="K110"/>
  <c r="L110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7"/>
  <c r="I136" s="1"/>
  <c r="I135" s="1"/>
  <c r="J137"/>
  <c r="J136" s="1"/>
  <c r="J135" s="1"/>
  <c r="K137"/>
  <c r="K136" s="1"/>
  <c r="K135" s="1"/>
  <c r="L137"/>
  <c r="L136" s="1"/>
  <c r="L135" s="1"/>
  <c r="I142"/>
  <c r="I141" s="1"/>
  <c r="I140" s="1"/>
  <c r="J142"/>
  <c r="J141" s="1"/>
  <c r="J140" s="1"/>
  <c r="K142"/>
  <c r="K141" s="1"/>
  <c r="K140" s="1"/>
  <c r="L142"/>
  <c r="L141" s="1"/>
  <c r="L140" s="1"/>
  <c r="I147"/>
  <c r="I146" s="1"/>
  <c r="I145" s="1"/>
  <c r="J147"/>
  <c r="J146" s="1"/>
  <c r="J145" s="1"/>
  <c r="K147"/>
  <c r="K146" s="1"/>
  <c r="K145" s="1"/>
  <c r="L147"/>
  <c r="L146" s="1"/>
  <c r="L145" s="1"/>
  <c r="I151"/>
  <c r="I150" s="1"/>
  <c r="J151"/>
  <c r="J150" s="1"/>
  <c r="K151"/>
  <c r="K150" s="1"/>
  <c r="L151"/>
  <c r="L150" s="1"/>
  <c r="I155"/>
  <c r="I154" s="1"/>
  <c r="I153" s="1"/>
  <c r="J155"/>
  <c r="J154" s="1"/>
  <c r="J153" s="1"/>
  <c r="K155"/>
  <c r="K154" s="1"/>
  <c r="K153" s="1"/>
  <c r="L155"/>
  <c r="L154" s="1"/>
  <c r="L153" s="1"/>
  <c r="I161"/>
  <c r="I160" s="1"/>
  <c r="I159" s="1"/>
  <c r="I158" s="1"/>
  <c r="J161"/>
  <c r="J160" s="1"/>
  <c r="K161"/>
  <c r="K160" s="1"/>
  <c r="K159" s="1"/>
  <c r="K158" s="1"/>
  <c r="L161"/>
  <c r="L160" s="1"/>
  <c r="I166"/>
  <c r="I165" s="1"/>
  <c r="J166"/>
  <c r="J165" s="1"/>
  <c r="K166"/>
  <c r="K165" s="1"/>
  <c r="L166"/>
  <c r="L165" s="1"/>
  <c r="I171"/>
  <c r="I170" s="1"/>
  <c r="I169" s="1"/>
  <c r="J171"/>
  <c r="J170" s="1"/>
  <c r="J169" s="1"/>
  <c r="K171"/>
  <c r="K170" s="1"/>
  <c r="K169" s="1"/>
  <c r="L171"/>
  <c r="L170" s="1"/>
  <c r="L169" s="1"/>
  <c r="I175"/>
  <c r="I174" s="1"/>
  <c r="I173" s="1"/>
  <c r="J175"/>
  <c r="J174" s="1"/>
  <c r="K175"/>
  <c r="K174" s="1"/>
  <c r="K173" s="1"/>
  <c r="L175"/>
  <c r="L174" s="1"/>
  <c r="I180"/>
  <c r="I179" s="1"/>
  <c r="J180"/>
  <c r="J179" s="1"/>
  <c r="K180"/>
  <c r="K179" s="1"/>
  <c r="L180"/>
  <c r="L179" s="1"/>
  <c r="I187"/>
  <c r="J187"/>
  <c r="K187"/>
  <c r="L187"/>
  <c r="I188"/>
  <c r="J188"/>
  <c r="K188"/>
  <c r="L188"/>
  <c r="I191"/>
  <c r="I190" s="1"/>
  <c r="J191"/>
  <c r="J190" s="1"/>
  <c r="K191"/>
  <c r="K190" s="1"/>
  <c r="L191"/>
  <c r="L190" s="1"/>
  <c r="I196"/>
  <c r="I195" s="1"/>
  <c r="J196"/>
  <c r="J195" s="1"/>
  <c r="K196"/>
  <c r="K195" s="1"/>
  <c r="L196"/>
  <c r="L195" s="1"/>
  <c r="I201"/>
  <c r="J201"/>
  <c r="K201"/>
  <c r="L201"/>
  <c r="I202"/>
  <c r="J202"/>
  <c r="K202"/>
  <c r="L202"/>
  <c r="I207"/>
  <c r="I206" s="1"/>
  <c r="J207"/>
  <c r="J206" s="1"/>
  <c r="K207"/>
  <c r="K206" s="1"/>
  <c r="L207"/>
  <c r="L206" s="1"/>
  <c r="I211"/>
  <c r="I210" s="1"/>
  <c r="I209" s="1"/>
  <c r="J211"/>
  <c r="J210" s="1"/>
  <c r="J209" s="1"/>
  <c r="K211"/>
  <c r="K210" s="1"/>
  <c r="K209" s="1"/>
  <c r="L211"/>
  <c r="L210" s="1"/>
  <c r="L209" s="1"/>
  <c r="I218"/>
  <c r="I217" s="1"/>
  <c r="J218"/>
  <c r="J217" s="1"/>
  <c r="K218"/>
  <c r="K217" s="1"/>
  <c r="L218"/>
  <c r="L217" s="1"/>
  <c r="L216" s="1"/>
  <c r="I221"/>
  <c r="I220" s="1"/>
  <c r="J221"/>
  <c r="J220" s="1"/>
  <c r="K221"/>
  <c r="K220" s="1"/>
  <c r="L221"/>
  <c r="L220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43"/>
  <c r="J243"/>
  <c r="K243"/>
  <c r="L243"/>
  <c r="I246"/>
  <c r="J246"/>
  <c r="K246"/>
  <c r="L246"/>
  <c r="I249"/>
  <c r="J249"/>
  <c r="K249"/>
  <c r="L249"/>
  <c r="I250"/>
  <c r="J250"/>
  <c r="K250"/>
  <c r="L250"/>
  <c r="I254"/>
  <c r="I253" s="1"/>
  <c r="J254"/>
  <c r="J253" s="1"/>
  <c r="K254"/>
  <c r="K253" s="1"/>
  <c r="L254"/>
  <c r="L253" s="1"/>
  <c r="I258"/>
  <c r="I257" s="1"/>
  <c r="J258"/>
  <c r="J257" s="1"/>
  <c r="K258"/>
  <c r="K257" s="1"/>
  <c r="L258"/>
  <c r="L257" s="1"/>
  <c r="I261"/>
  <c r="J261"/>
  <c r="K261"/>
  <c r="L261"/>
  <c r="I262"/>
  <c r="J262"/>
  <c r="K262"/>
  <c r="L262"/>
  <c r="I265"/>
  <c r="I264" s="1"/>
  <c r="J265"/>
  <c r="J264" s="1"/>
  <c r="K265"/>
  <c r="K264" s="1"/>
  <c r="L265"/>
  <c r="L264" s="1"/>
  <c r="I268"/>
  <c r="I267" s="1"/>
  <c r="J268"/>
  <c r="J267" s="1"/>
  <c r="K268"/>
  <c r="K267" s="1"/>
  <c r="L268"/>
  <c r="L267" s="1"/>
  <c r="I273"/>
  <c r="I272" s="1"/>
  <c r="J273"/>
  <c r="J272" s="1"/>
  <c r="K273"/>
  <c r="K272" s="1"/>
  <c r="L273"/>
  <c r="L272" s="1"/>
  <c r="I275"/>
  <c r="J275"/>
  <c r="K275"/>
  <c r="L275"/>
  <c r="I278"/>
  <c r="J278"/>
  <c r="K278"/>
  <c r="L278"/>
  <c r="I282"/>
  <c r="I281" s="1"/>
  <c r="J282"/>
  <c r="J281" s="1"/>
  <c r="K282"/>
  <c r="K281" s="1"/>
  <c r="L282"/>
  <c r="L281" s="1"/>
  <c r="I286"/>
  <c r="I285" s="1"/>
  <c r="J286"/>
  <c r="J285" s="1"/>
  <c r="K286"/>
  <c r="K285" s="1"/>
  <c r="L286"/>
  <c r="L285" s="1"/>
  <c r="I289"/>
  <c r="J289"/>
  <c r="K289"/>
  <c r="L289"/>
  <c r="I290"/>
  <c r="J290"/>
  <c r="K290"/>
  <c r="L290"/>
  <c r="I294"/>
  <c r="I293" s="1"/>
  <c r="J294"/>
  <c r="J293" s="1"/>
  <c r="K294"/>
  <c r="K293" s="1"/>
  <c r="L294"/>
  <c r="L293" s="1"/>
  <c r="I297"/>
  <c r="I296" s="1"/>
  <c r="J297"/>
  <c r="J296" s="1"/>
  <c r="K297"/>
  <c r="K296" s="1"/>
  <c r="L297"/>
  <c r="L296" s="1"/>
  <c r="I299"/>
  <c r="J299"/>
  <c r="K299"/>
  <c r="L299"/>
  <c r="I300"/>
  <c r="J300"/>
  <c r="K300"/>
  <c r="L300"/>
  <c r="I306"/>
  <c r="J306"/>
  <c r="J305" s="1"/>
  <c r="K306"/>
  <c r="K305" s="1"/>
  <c r="L306"/>
  <c r="L305" s="1"/>
  <c r="I308"/>
  <c r="I305" s="1"/>
  <c r="J308"/>
  <c r="K308"/>
  <c r="L308"/>
  <c r="I311"/>
  <c r="J311"/>
  <c r="K311"/>
  <c r="L311"/>
  <c r="I315"/>
  <c r="I314" s="1"/>
  <c r="J315"/>
  <c r="J314" s="1"/>
  <c r="K315"/>
  <c r="K314" s="1"/>
  <c r="L315"/>
  <c r="L314" s="1"/>
  <c r="I318"/>
  <c r="I319"/>
  <c r="J319"/>
  <c r="J318" s="1"/>
  <c r="K319"/>
  <c r="K318" s="1"/>
  <c r="L319"/>
  <c r="L318" s="1"/>
  <c r="I322"/>
  <c r="J322"/>
  <c r="K322"/>
  <c r="L322"/>
  <c r="I323"/>
  <c r="J323"/>
  <c r="K323"/>
  <c r="L323"/>
  <c r="I327"/>
  <c r="I326" s="1"/>
  <c r="J327"/>
  <c r="J326" s="1"/>
  <c r="K327"/>
  <c r="K326" s="1"/>
  <c r="L327"/>
  <c r="L326" s="1"/>
  <c r="I330"/>
  <c r="I329" s="1"/>
  <c r="J330"/>
  <c r="J329" s="1"/>
  <c r="K330"/>
  <c r="K329" s="1"/>
  <c r="L330"/>
  <c r="L329" s="1"/>
  <c r="I332"/>
  <c r="J332"/>
  <c r="K332"/>
  <c r="L332"/>
  <c r="I333"/>
  <c r="J333"/>
  <c r="K333"/>
  <c r="L333"/>
  <c r="I337"/>
  <c r="J337"/>
  <c r="K337"/>
  <c r="L337"/>
  <c r="I338"/>
  <c r="J338"/>
  <c r="K338"/>
  <c r="L338"/>
  <c r="I340"/>
  <c r="J340"/>
  <c r="K340"/>
  <c r="L340"/>
  <c r="I343"/>
  <c r="J343"/>
  <c r="K343"/>
  <c r="L343"/>
  <c r="I346"/>
  <c r="K346"/>
  <c r="I347"/>
  <c r="J347"/>
  <c r="J346" s="1"/>
  <c r="K347"/>
  <c r="L347"/>
  <c r="L346" s="1"/>
  <c r="I350"/>
  <c r="J350"/>
  <c r="K350"/>
  <c r="L350"/>
  <c r="I351"/>
  <c r="J351"/>
  <c r="K351"/>
  <c r="L351"/>
  <c r="I355"/>
  <c r="I354" s="1"/>
  <c r="J355"/>
  <c r="J354" s="1"/>
  <c r="K355"/>
  <c r="K354" s="1"/>
  <c r="L355"/>
  <c r="L354" s="1"/>
  <c r="I358"/>
  <c r="K358"/>
  <c r="I359"/>
  <c r="J359"/>
  <c r="J358" s="1"/>
  <c r="K359"/>
  <c r="L359"/>
  <c r="L358" s="1"/>
  <c r="I361"/>
  <c r="J361"/>
  <c r="K361"/>
  <c r="L361"/>
  <c r="I362"/>
  <c r="J362"/>
  <c r="K362"/>
  <c r="L362"/>
  <c r="I365"/>
  <c r="I364" s="1"/>
  <c r="J365"/>
  <c r="J364" s="1"/>
  <c r="K365"/>
  <c r="K364" s="1"/>
  <c r="L365"/>
  <c r="L364" s="1"/>
  <c r="I38" i="13"/>
  <c r="I37" s="1"/>
  <c r="I36" s="1"/>
  <c r="I35" s="1"/>
  <c r="J38"/>
  <c r="J37" s="1"/>
  <c r="J36" s="1"/>
  <c r="K38"/>
  <c r="K37" s="1"/>
  <c r="K36" s="1"/>
  <c r="L38"/>
  <c r="L37" s="1"/>
  <c r="L36" s="1"/>
  <c r="L35" s="1"/>
  <c r="I40"/>
  <c r="J40"/>
  <c r="K40"/>
  <c r="L40"/>
  <c r="I44"/>
  <c r="I43" s="1"/>
  <c r="I42" s="1"/>
  <c r="J44"/>
  <c r="J43" s="1"/>
  <c r="J42" s="1"/>
  <c r="K44"/>
  <c r="K43" s="1"/>
  <c r="K42" s="1"/>
  <c r="L44"/>
  <c r="L43" s="1"/>
  <c r="L42" s="1"/>
  <c r="I48"/>
  <c r="I47" s="1"/>
  <c r="I46" s="1"/>
  <c r="J48"/>
  <c r="J47" s="1"/>
  <c r="J46" s="1"/>
  <c r="K48"/>
  <c r="K47" s="1"/>
  <c r="K46" s="1"/>
  <c r="I49"/>
  <c r="J49"/>
  <c r="K49"/>
  <c r="L49"/>
  <c r="L48" s="1"/>
  <c r="L47" s="1"/>
  <c r="L46" s="1"/>
  <c r="I68"/>
  <c r="I67" s="1"/>
  <c r="J68"/>
  <c r="J67" s="1"/>
  <c r="K68"/>
  <c r="K67" s="1"/>
  <c r="K66" s="1"/>
  <c r="K65" s="1"/>
  <c r="L68"/>
  <c r="L67" s="1"/>
  <c r="I72"/>
  <c r="J72"/>
  <c r="K72"/>
  <c r="L72"/>
  <c r="I73"/>
  <c r="J73"/>
  <c r="K73"/>
  <c r="L73"/>
  <c r="I78"/>
  <c r="I77" s="1"/>
  <c r="J78"/>
  <c r="J77" s="1"/>
  <c r="K78"/>
  <c r="K77" s="1"/>
  <c r="L78"/>
  <c r="L77" s="1"/>
  <c r="I84"/>
  <c r="I83" s="1"/>
  <c r="I82" s="1"/>
  <c r="J84"/>
  <c r="J83" s="1"/>
  <c r="J82" s="1"/>
  <c r="K84"/>
  <c r="K83" s="1"/>
  <c r="K82" s="1"/>
  <c r="L84"/>
  <c r="L83" s="1"/>
  <c r="L82" s="1"/>
  <c r="I88"/>
  <c r="I87" s="1"/>
  <c r="I86" s="1"/>
  <c r="J88"/>
  <c r="J87" s="1"/>
  <c r="J86" s="1"/>
  <c r="K88"/>
  <c r="K87" s="1"/>
  <c r="K86" s="1"/>
  <c r="L88"/>
  <c r="L87" s="1"/>
  <c r="L86" s="1"/>
  <c r="I89"/>
  <c r="J89"/>
  <c r="K89"/>
  <c r="L89"/>
  <c r="I96"/>
  <c r="I95" s="1"/>
  <c r="I94" s="1"/>
  <c r="I93" s="1"/>
  <c r="J96"/>
  <c r="J95" s="1"/>
  <c r="J94" s="1"/>
  <c r="K96"/>
  <c r="K95" s="1"/>
  <c r="K94" s="1"/>
  <c r="L96"/>
  <c r="L95" s="1"/>
  <c r="L94" s="1"/>
  <c r="L93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09"/>
  <c r="J109"/>
  <c r="K109"/>
  <c r="L109"/>
  <c r="I110"/>
  <c r="J110"/>
  <c r="K110"/>
  <c r="L110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1"/>
  <c r="I132"/>
  <c r="I133"/>
  <c r="J133"/>
  <c r="J132" s="1"/>
  <c r="J131" s="1"/>
  <c r="K133"/>
  <c r="K132" s="1"/>
  <c r="K131" s="1"/>
  <c r="L133"/>
  <c r="L132" s="1"/>
  <c r="L131" s="1"/>
  <c r="I135"/>
  <c r="I136"/>
  <c r="I137"/>
  <c r="J137"/>
  <c r="J136" s="1"/>
  <c r="J135" s="1"/>
  <c r="K137"/>
  <c r="K136" s="1"/>
  <c r="K135" s="1"/>
  <c r="L137"/>
  <c r="L136" s="1"/>
  <c r="L135" s="1"/>
  <c r="I142"/>
  <c r="I141" s="1"/>
  <c r="I140" s="1"/>
  <c r="I139" s="1"/>
  <c r="J142"/>
  <c r="J141" s="1"/>
  <c r="J140" s="1"/>
  <c r="K142"/>
  <c r="K141" s="1"/>
  <c r="K140" s="1"/>
  <c r="L142"/>
  <c r="L141" s="1"/>
  <c r="L140" s="1"/>
  <c r="I147"/>
  <c r="I146" s="1"/>
  <c r="I145" s="1"/>
  <c r="J147"/>
  <c r="J146" s="1"/>
  <c r="J145" s="1"/>
  <c r="K147"/>
  <c r="K146" s="1"/>
  <c r="K145" s="1"/>
  <c r="L147"/>
  <c r="L146" s="1"/>
  <c r="L145" s="1"/>
  <c r="I150"/>
  <c r="I151"/>
  <c r="J151"/>
  <c r="J150" s="1"/>
  <c r="K151"/>
  <c r="K150" s="1"/>
  <c r="L151"/>
  <c r="L150" s="1"/>
  <c r="J153"/>
  <c r="J154"/>
  <c r="I155"/>
  <c r="I154" s="1"/>
  <c r="I153" s="1"/>
  <c r="J155"/>
  <c r="K155"/>
  <c r="K154" s="1"/>
  <c r="K153" s="1"/>
  <c r="L155"/>
  <c r="L154" s="1"/>
  <c r="L153" s="1"/>
  <c r="I161"/>
  <c r="I160" s="1"/>
  <c r="I159" s="1"/>
  <c r="I158" s="1"/>
  <c r="J161"/>
  <c r="J160" s="1"/>
  <c r="J159" s="1"/>
  <c r="J158" s="1"/>
  <c r="K161"/>
  <c r="K160" s="1"/>
  <c r="K159" s="1"/>
  <c r="K158" s="1"/>
  <c r="L161"/>
  <c r="L160" s="1"/>
  <c r="L159" s="1"/>
  <c r="L158" s="1"/>
  <c r="I165"/>
  <c r="J165"/>
  <c r="I166"/>
  <c r="J166"/>
  <c r="K166"/>
  <c r="K165" s="1"/>
  <c r="L166"/>
  <c r="L165" s="1"/>
  <c r="I171"/>
  <c r="I170" s="1"/>
  <c r="I169" s="1"/>
  <c r="J171"/>
  <c r="J170" s="1"/>
  <c r="J169" s="1"/>
  <c r="K171"/>
  <c r="K170" s="1"/>
  <c r="K169" s="1"/>
  <c r="L171"/>
  <c r="L170" s="1"/>
  <c r="L169" s="1"/>
  <c r="I175"/>
  <c r="I174" s="1"/>
  <c r="I173" s="1"/>
  <c r="J175"/>
  <c r="J174" s="1"/>
  <c r="J173" s="1"/>
  <c r="K175"/>
  <c r="K174" s="1"/>
  <c r="L175"/>
  <c r="L174" s="1"/>
  <c r="L173" s="1"/>
  <c r="I180"/>
  <c r="I179" s="1"/>
  <c r="J180"/>
  <c r="J179" s="1"/>
  <c r="K180"/>
  <c r="K179" s="1"/>
  <c r="L180"/>
  <c r="L179" s="1"/>
  <c r="I187"/>
  <c r="J187"/>
  <c r="K187"/>
  <c r="L187"/>
  <c r="I188"/>
  <c r="J188"/>
  <c r="K188"/>
  <c r="L188"/>
  <c r="I191"/>
  <c r="I190" s="1"/>
  <c r="J191"/>
  <c r="J190" s="1"/>
  <c r="K191"/>
  <c r="K190" s="1"/>
  <c r="L191"/>
  <c r="L190" s="1"/>
  <c r="J195"/>
  <c r="I196"/>
  <c r="I195" s="1"/>
  <c r="J196"/>
  <c r="K196"/>
  <c r="K195" s="1"/>
  <c r="L196"/>
  <c r="L195" s="1"/>
  <c r="I201"/>
  <c r="J201"/>
  <c r="K201"/>
  <c r="I202"/>
  <c r="J202"/>
  <c r="K202"/>
  <c r="L202"/>
  <c r="L201" s="1"/>
  <c r="I207"/>
  <c r="I206" s="1"/>
  <c r="J207"/>
  <c r="J206" s="1"/>
  <c r="K207"/>
  <c r="K206" s="1"/>
  <c r="L207"/>
  <c r="L206" s="1"/>
  <c r="I211"/>
  <c r="I210" s="1"/>
  <c r="I209" s="1"/>
  <c r="J211"/>
  <c r="J210" s="1"/>
  <c r="J209" s="1"/>
  <c r="K211"/>
  <c r="K210" s="1"/>
  <c r="K209" s="1"/>
  <c r="L211"/>
  <c r="L210" s="1"/>
  <c r="L209" s="1"/>
  <c r="I218"/>
  <c r="I217" s="1"/>
  <c r="J218"/>
  <c r="J217" s="1"/>
  <c r="J216" s="1"/>
  <c r="K218"/>
  <c r="K217" s="1"/>
  <c r="L218"/>
  <c r="L217" s="1"/>
  <c r="L216" s="1"/>
  <c r="J220"/>
  <c r="L220"/>
  <c r="I221"/>
  <c r="I220" s="1"/>
  <c r="J221"/>
  <c r="K221"/>
  <c r="K220" s="1"/>
  <c r="L22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0"/>
  <c r="I241"/>
  <c r="J241"/>
  <c r="J240" s="1"/>
  <c r="J239" s="1"/>
  <c r="K241"/>
  <c r="K240" s="1"/>
  <c r="L241"/>
  <c r="L240" s="1"/>
  <c r="I243"/>
  <c r="J243"/>
  <c r="K243"/>
  <c r="L243"/>
  <c r="I246"/>
  <c r="J246"/>
  <c r="K246"/>
  <c r="L246"/>
  <c r="J249"/>
  <c r="K249"/>
  <c r="I250"/>
  <c r="I249" s="1"/>
  <c r="J250"/>
  <c r="K250"/>
  <c r="L250"/>
  <c r="L249" s="1"/>
  <c r="I254"/>
  <c r="I253" s="1"/>
  <c r="J254"/>
  <c r="J253" s="1"/>
  <c r="K254"/>
  <c r="K253" s="1"/>
  <c r="L254"/>
  <c r="L253" s="1"/>
  <c r="J257"/>
  <c r="L257"/>
  <c r="I258"/>
  <c r="I257" s="1"/>
  <c r="J258"/>
  <c r="K258"/>
  <c r="K257" s="1"/>
  <c r="L258"/>
  <c r="J261"/>
  <c r="K261"/>
  <c r="I262"/>
  <c r="I261" s="1"/>
  <c r="J262"/>
  <c r="K262"/>
  <c r="L262"/>
  <c r="L261" s="1"/>
  <c r="I265"/>
  <c r="I264" s="1"/>
  <c r="J265"/>
  <c r="J264" s="1"/>
  <c r="K265"/>
  <c r="K264" s="1"/>
  <c r="L265"/>
  <c r="L264" s="1"/>
  <c r="I268"/>
  <c r="I267" s="1"/>
  <c r="J268"/>
  <c r="J267" s="1"/>
  <c r="K268"/>
  <c r="K267" s="1"/>
  <c r="L268"/>
  <c r="L267" s="1"/>
  <c r="I273"/>
  <c r="I272" s="1"/>
  <c r="J273"/>
  <c r="J272" s="1"/>
  <c r="K273"/>
  <c r="K272" s="1"/>
  <c r="L273"/>
  <c r="L272" s="1"/>
  <c r="I275"/>
  <c r="J275"/>
  <c r="K275"/>
  <c r="L275"/>
  <c r="I278"/>
  <c r="J278"/>
  <c r="K278"/>
  <c r="L278"/>
  <c r="L281"/>
  <c r="I282"/>
  <c r="I281" s="1"/>
  <c r="J282"/>
  <c r="J281" s="1"/>
  <c r="K282"/>
  <c r="K281" s="1"/>
  <c r="L282"/>
  <c r="I285"/>
  <c r="I286"/>
  <c r="J286"/>
  <c r="J285" s="1"/>
  <c r="K286"/>
  <c r="K285" s="1"/>
  <c r="L286"/>
  <c r="L285" s="1"/>
  <c r="J289"/>
  <c r="K289"/>
  <c r="I290"/>
  <c r="I289" s="1"/>
  <c r="J290"/>
  <c r="K290"/>
  <c r="L290"/>
  <c r="L289" s="1"/>
  <c r="L293"/>
  <c r="I294"/>
  <c r="I293" s="1"/>
  <c r="J294"/>
  <c r="J293" s="1"/>
  <c r="K294"/>
  <c r="K293" s="1"/>
  <c r="L294"/>
  <c r="I296"/>
  <c r="K296"/>
  <c r="I297"/>
  <c r="J297"/>
  <c r="J296" s="1"/>
  <c r="K297"/>
  <c r="L297"/>
  <c r="L296" s="1"/>
  <c r="J299"/>
  <c r="K299"/>
  <c r="I300"/>
  <c r="I299" s="1"/>
  <c r="J300"/>
  <c r="K300"/>
  <c r="L300"/>
  <c r="L299" s="1"/>
  <c r="I306"/>
  <c r="J306"/>
  <c r="K306"/>
  <c r="L306"/>
  <c r="I308"/>
  <c r="J308"/>
  <c r="J305" s="1"/>
  <c r="K308"/>
  <c r="K305" s="1"/>
  <c r="L308"/>
  <c r="I311"/>
  <c r="I305" s="1"/>
  <c r="J311"/>
  <c r="K311"/>
  <c r="L311"/>
  <c r="L305" s="1"/>
  <c r="I315"/>
  <c r="I314" s="1"/>
  <c r="J315"/>
  <c r="J314" s="1"/>
  <c r="K315"/>
  <c r="K314" s="1"/>
  <c r="L315"/>
  <c r="L314" s="1"/>
  <c r="I318"/>
  <c r="J318"/>
  <c r="K318"/>
  <c r="L318"/>
  <c r="I319"/>
  <c r="J319"/>
  <c r="K319"/>
  <c r="L319"/>
  <c r="J322"/>
  <c r="K322"/>
  <c r="I323"/>
  <c r="I322" s="1"/>
  <c r="J323"/>
  <c r="K323"/>
  <c r="L323"/>
  <c r="L322" s="1"/>
  <c r="I327"/>
  <c r="I326" s="1"/>
  <c r="J327"/>
  <c r="J326" s="1"/>
  <c r="K327"/>
  <c r="K326" s="1"/>
  <c r="L327"/>
  <c r="L326" s="1"/>
  <c r="I329"/>
  <c r="J329"/>
  <c r="K329"/>
  <c r="L329"/>
  <c r="I330"/>
  <c r="J330"/>
  <c r="K330"/>
  <c r="L330"/>
  <c r="J332"/>
  <c r="K332"/>
  <c r="I333"/>
  <c r="I332" s="1"/>
  <c r="J333"/>
  <c r="K333"/>
  <c r="L333"/>
  <c r="L332" s="1"/>
  <c r="J337"/>
  <c r="K337"/>
  <c r="I338"/>
  <c r="I337" s="1"/>
  <c r="J338"/>
  <c r="K338"/>
  <c r="L338"/>
  <c r="L337" s="1"/>
  <c r="I340"/>
  <c r="J340"/>
  <c r="K340"/>
  <c r="L340"/>
  <c r="I343"/>
  <c r="J343"/>
  <c r="K343"/>
  <c r="L343"/>
  <c r="I346"/>
  <c r="J346"/>
  <c r="K346"/>
  <c r="L346"/>
  <c r="I347"/>
  <c r="J347"/>
  <c r="K347"/>
  <c r="L347"/>
  <c r="J350"/>
  <c r="K350"/>
  <c r="I351"/>
  <c r="I350" s="1"/>
  <c r="J351"/>
  <c r="K351"/>
  <c r="L351"/>
  <c r="L350" s="1"/>
  <c r="I355"/>
  <c r="I354" s="1"/>
  <c r="J355"/>
  <c r="J354" s="1"/>
  <c r="K355"/>
  <c r="K354" s="1"/>
  <c r="L355"/>
  <c r="L354" s="1"/>
  <c r="I358"/>
  <c r="J358"/>
  <c r="K358"/>
  <c r="I359"/>
  <c r="J359"/>
  <c r="K359"/>
  <c r="L359"/>
  <c r="L358" s="1"/>
  <c r="J361"/>
  <c r="K361"/>
  <c r="I362"/>
  <c r="I361" s="1"/>
  <c r="J362"/>
  <c r="K362"/>
  <c r="L362"/>
  <c r="L361" s="1"/>
  <c r="I365"/>
  <c r="I364" s="1"/>
  <c r="J365"/>
  <c r="J364" s="1"/>
  <c r="K365"/>
  <c r="K364" s="1"/>
  <c r="L365"/>
  <c r="L364" s="1"/>
  <c r="I37" i="12"/>
  <c r="I36" s="1"/>
  <c r="L37"/>
  <c r="L36" s="1"/>
  <c r="I38"/>
  <c r="J38"/>
  <c r="J37" s="1"/>
  <c r="J36" s="1"/>
  <c r="K38"/>
  <c r="K37" s="1"/>
  <c r="K36" s="1"/>
  <c r="L38"/>
  <c r="I40"/>
  <c r="J40"/>
  <c r="K40"/>
  <c r="L40"/>
  <c r="I44"/>
  <c r="I43" s="1"/>
  <c r="I42" s="1"/>
  <c r="J44"/>
  <c r="J43" s="1"/>
  <c r="J42" s="1"/>
  <c r="K44"/>
  <c r="K43" s="1"/>
  <c r="K42" s="1"/>
  <c r="L44"/>
  <c r="L43" s="1"/>
  <c r="L42" s="1"/>
  <c r="J48"/>
  <c r="J47" s="1"/>
  <c r="J46" s="1"/>
  <c r="K48"/>
  <c r="K47" s="1"/>
  <c r="K46" s="1"/>
  <c r="I49"/>
  <c r="I48" s="1"/>
  <c r="I47" s="1"/>
  <c r="I46" s="1"/>
  <c r="J49"/>
  <c r="K49"/>
  <c r="L49"/>
  <c r="L48" s="1"/>
  <c r="L47" s="1"/>
  <c r="L46" s="1"/>
  <c r="I67"/>
  <c r="J67"/>
  <c r="K67"/>
  <c r="L67"/>
  <c r="I68"/>
  <c r="J68"/>
  <c r="K68"/>
  <c r="L68"/>
  <c r="J72"/>
  <c r="K72"/>
  <c r="I73"/>
  <c r="I72" s="1"/>
  <c r="J73"/>
  <c r="K73"/>
  <c r="L73"/>
  <c r="L72" s="1"/>
  <c r="I78"/>
  <c r="I77" s="1"/>
  <c r="J78"/>
  <c r="J77" s="1"/>
  <c r="J66" s="1"/>
  <c r="J65" s="1"/>
  <c r="K78"/>
  <c r="K77" s="1"/>
  <c r="L78"/>
  <c r="L77" s="1"/>
  <c r="I84"/>
  <c r="I83" s="1"/>
  <c r="I82" s="1"/>
  <c r="J84"/>
  <c r="J83" s="1"/>
  <c r="J82" s="1"/>
  <c r="K84"/>
  <c r="K83" s="1"/>
  <c r="K82" s="1"/>
  <c r="L84"/>
  <c r="L83" s="1"/>
  <c r="L82" s="1"/>
  <c r="J88"/>
  <c r="J87" s="1"/>
  <c r="J86" s="1"/>
  <c r="K88"/>
  <c r="K87" s="1"/>
  <c r="K86" s="1"/>
  <c r="I89"/>
  <c r="I88" s="1"/>
  <c r="I87" s="1"/>
  <c r="I86" s="1"/>
  <c r="J89"/>
  <c r="K89"/>
  <c r="L89"/>
  <c r="L88" s="1"/>
  <c r="L87" s="1"/>
  <c r="L86" s="1"/>
  <c r="J94"/>
  <c r="J93" s="1"/>
  <c r="K94"/>
  <c r="I95"/>
  <c r="I94" s="1"/>
  <c r="J95"/>
  <c r="K95"/>
  <c r="L95"/>
  <c r="L94" s="1"/>
  <c r="I96"/>
  <c r="J96"/>
  <c r="K96"/>
  <c r="L96"/>
  <c r="K99"/>
  <c r="I100"/>
  <c r="I99" s="1"/>
  <c r="K100"/>
  <c r="L100"/>
  <c r="L99" s="1"/>
  <c r="I101"/>
  <c r="J101"/>
  <c r="J100" s="1"/>
  <c r="J99" s="1"/>
  <c r="K101"/>
  <c r="L101"/>
  <c r="I105"/>
  <c r="I104" s="1"/>
  <c r="L105"/>
  <c r="L104" s="1"/>
  <c r="I106"/>
  <c r="J106"/>
  <c r="J105" s="1"/>
  <c r="J104" s="1"/>
  <c r="K106"/>
  <c r="K105" s="1"/>
  <c r="K104" s="1"/>
  <c r="L106"/>
  <c r="J109"/>
  <c r="K109"/>
  <c r="I110"/>
  <c r="I109" s="1"/>
  <c r="J110"/>
  <c r="K110"/>
  <c r="L110"/>
  <c r="L109" s="1"/>
  <c r="I115"/>
  <c r="I114" s="1"/>
  <c r="L115"/>
  <c r="L114" s="1"/>
  <c r="I116"/>
  <c r="J116"/>
  <c r="J115" s="1"/>
  <c r="J114" s="1"/>
  <c r="K116"/>
  <c r="K115" s="1"/>
  <c r="K114" s="1"/>
  <c r="K113" s="1"/>
  <c r="L116"/>
  <c r="I120"/>
  <c r="I119" s="1"/>
  <c r="L120"/>
  <c r="L119" s="1"/>
  <c r="I121"/>
  <c r="J121"/>
  <c r="J120" s="1"/>
  <c r="J119" s="1"/>
  <c r="K121"/>
  <c r="K120" s="1"/>
  <c r="K119" s="1"/>
  <c r="L121"/>
  <c r="I124"/>
  <c r="I123" s="1"/>
  <c r="L124"/>
  <c r="L123" s="1"/>
  <c r="I125"/>
  <c r="J125"/>
  <c r="J124" s="1"/>
  <c r="J123" s="1"/>
  <c r="K125"/>
  <c r="K124" s="1"/>
  <c r="K123" s="1"/>
  <c r="L125"/>
  <c r="I128"/>
  <c r="I127" s="1"/>
  <c r="L128"/>
  <c r="L127" s="1"/>
  <c r="I129"/>
  <c r="J129"/>
  <c r="J128" s="1"/>
  <c r="J127" s="1"/>
  <c r="K129"/>
  <c r="K128" s="1"/>
  <c r="K127" s="1"/>
  <c r="L129"/>
  <c r="I132"/>
  <c r="I131" s="1"/>
  <c r="L132"/>
  <c r="L131" s="1"/>
  <c r="I133"/>
  <c r="J133"/>
  <c r="J132" s="1"/>
  <c r="J131" s="1"/>
  <c r="K133"/>
  <c r="K132" s="1"/>
  <c r="K131" s="1"/>
  <c r="L133"/>
  <c r="I136"/>
  <c r="I135" s="1"/>
  <c r="L136"/>
  <c r="L135" s="1"/>
  <c r="I137"/>
  <c r="J137"/>
  <c r="J136" s="1"/>
  <c r="J135" s="1"/>
  <c r="K137"/>
  <c r="K136" s="1"/>
  <c r="K135" s="1"/>
  <c r="L137"/>
  <c r="I140"/>
  <c r="I139" s="1"/>
  <c r="L140"/>
  <c r="L139" s="1"/>
  <c r="I141"/>
  <c r="L141"/>
  <c r="I142"/>
  <c r="J142"/>
  <c r="J141" s="1"/>
  <c r="J140" s="1"/>
  <c r="J139" s="1"/>
  <c r="K142"/>
  <c r="K141" s="1"/>
  <c r="K140" s="1"/>
  <c r="K139" s="1"/>
  <c r="L142"/>
  <c r="L145"/>
  <c r="L146"/>
  <c r="I147"/>
  <c r="I146" s="1"/>
  <c r="I145" s="1"/>
  <c r="J147"/>
  <c r="J146" s="1"/>
  <c r="J145" s="1"/>
  <c r="K147"/>
  <c r="K146" s="1"/>
  <c r="K145" s="1"/>
  <c r="L147"/>
  <c r="I150"/>
  <c r="L150"/>
  <c r="I151"/>
  <c r="J151"/>
  <c r="J150" s="1"/>
  <c r="K151"/>
  <c r="K150" s="1"/>
  <c r="L151"/>
  <c r="I154"/>
  <c r="I153" s="1"/>
  <c r="L154"/>
  <c r="L153" s="1"/>
  <c r="I155"/>
  <c r="J155"/>
  <c r="J154" s="1"/>
  <c r="J153" s="1"/>
  <c r="K155"/>
  <c r="K154" s="1"/>
  <c r="K153" s="1"/>
  <c r="L155"/>
  <c r="L160"/>
  <c r="I161"/>
  <c r="I160" s="1"/>
  <c r="I159" s="1"/>
  <c r="I158" s="1"/>
  <c r="J161"/>
  <c r="J160" s="1"/>
  <c r="J159" s="1"/>
  <c r="J158" s="1"/>
  <c r="K161"/>
  <c r="K160" s="1"/>
  <c r="K159" s="1"/>
  <c r="K158" s="1"/>
  <c r="L161"/>
  <c r="I165"/>
  <c r="L165"/>
  <c r="L159" s="1"/>
  <c r="L158" s="1"/>
  <c r="I166"/>
  <c r="J166"/>
  <c r="J165" s="1"/>
  <c r="K166"/>
  <c r="K165" s="1"/>
  <c r="L166"/>
  <c r="L169"/>
  <c r="L170"/>
  <c r="I171"/>
  <c r="I170" s="1"/>
  <c r="I169" s="1"/>
  <c r="I168" s="1"/>
  <c r="J171"/>
  <c r="J170" s="1"/>
  <c r="J169" s="1"/>
  <c r="K171"/>
  <c r="K170" s="1"/>
  <c r="K169" s="1"/>
  <c r="L171"/>
  <c r="L174"/>
  <c r="I175"/>
  <c r="I174" s="1"/>
  <c r="I173" s="1"/>
  <c r="J175"/>
  <c r="J174" s="1"/>
  <c r="K175"/>
  <c r="K174" s="1"/>
  <c r="L175"/>
  <c r="I179"/>
  <c r="L179"/>
  <c r="L173" s="1"/>
  <c r="I180"/>
  <c r="J180"/>
  <c r="J179" s="1"/>
  <c r="K180"/>
  <c r="K179" s="1"/>
  <c r="L180"/>
  <c r="J187"/>
  <c r="K187"/>
  <c r="I188"/>
  <c r="I187" s="1"/>
  <c r="J188"/>
  <c r="K188"/>
  <c r="L188"/>
  <c r="L187" s="1"/>
  <c r="L190"/>
  <c r="I191"/>
  <c r="I190" s="1"/>
  <c r="J191"/>
  <c r="J190" s="1"/>
  <c r="K191"/>
  <c r="K190" s="1"/>
  <c r="L191"/>
  <c r="I195"/>
  <c r="L195"/>
  <c r="I196"/>
  <c r="J196"/>
  <c r="J195" s="1"/>
  <c r="K196"/>
  <c r="K195" s="1"/>
  <c r="L196"/>
  <c r="J201"/>
  <c r="K201"/>
  <c r="I202"/>
  <c r="I201" s="1"/>
  <c r="J202"/>
  <c r="K202"/>
  <c r="L202"/>
  <c r="L201" s="1"/>
  <c r="I207"/>
  <c r="I206" s="1"/>
  <c r="J207"/>
  <c r="J206" s="1"/>
  <c r="K207"/>
  <c r="K206" s="1"/>
  <c r="L207"/>
  <c r="L206" s="1"/>
  <c r="I211"/>
  <c r="I210" s="1"/>
  <c r="I209" s="1"/>
  <c r="J211"/>
  <c r="J210" s="1"/>
  <c r="J209" s="1"/>
  <c r="K211"/>
  <c r="K210" s="1"/>
  <c r="K209" s="1"/>
  <c r="L211"/>
  <c r="L210" s="1"/>
  <c r="L209" s="1"/>
  <c r="I218"/>
  <c r="I217" s="1"/>
  <c r="I216" s="1"/>
  <c r="J218"/>
  <c r="J217" s="1"/>
  <c r="J216" s="1"/>
  <c r="K218"/>
  <c r="K217" s="1"/>
  <c r="K216" s="1"/>
  <c r="L218"/>
  <c r="L217" s="1"/>
  <c r="L216" s="1"/>
  <c r="I220"/>
  <c r="K220"/>
  <c r="L220"/>
  <c r="I221"/>
  <c r="J221"/>
  <c r="J220" s="1"/>
  <c r="K221"/>
  <c r="L221"/>
  <c r="K228"/>
  <c r="I229"/>
  <c r="I228" s="1"/>
  <c r="K229"/>
  <c r="L229"/>
  <c r="L228" s="1"/>
  <c r="I230"/>
  <c r="J230"/>
  <c r="J229" s="1"/>
  <c r="J228" s="1"/>
  <c r="K230"/>
  <c r="L230"/>
  <c r="K232"/>
  <c r="I233"/>
  <c r="I232" s="1"/>
  <c r="K233"/>
  <c r="L233"/>
  <c r="L232" s="1"/>
  <c r="I234"/>
  <c r="J234"/>
  <c r="J233" s="1"/>
  <c r="J232" s="1"/>
  <c r="K234"/>
  <c r="L234"/>
  <c r="I241"/>
  <c r="I240" s="1"/>
  <c r="I239" s="1"/>
  <c r="J241"/>
  <c r="J240" s="1"/>
  <c r="K241"/>
  <c r="K240" s="1"/>
  <c r="L241"/>
  <c r="L240" s="1"/>
  <c r="I243"/>
  <c r="J243"/>
  <c r="K243"/>
  <c r="L243"/>
  <c r="I246"/>
  <c r="J246"/>
  <c r="K246"/>
  <c r="L246"/>
  <c r="J249"/>
  <c r="K249"/>
  <c r="I250"/>
  <c r="I249" s="1"/>
  <c r="J250"/>
  <c r="K250"/>
  <c r="L250"/>
  <c r="L249" s="1"/>
  <c r="L253"/>
  <c r="I254"/>
  <c r="I253" s="1"/>
  <c r="J254"/>
  <c r="J253" s="1"/>
  <c r="K254"/>
  <c r="K253" s="1"/>
  <c r="L254"/>
  <c r="I257"/>
  <c r="I258"/>
  <c r="J258"/>
  <c r="J257" s="1"/>
  <c r="K258"/>
  <c r="K257" s="1"/>
  <c r="L258"/>
  <c r="L257" s="1"/>
  <c r="J261"/>
  <c r="K261"/>
  <c r="I262"/>
  <c r="I261" s="1"/>
  <c r="J262"/>
  <c r="K262"/>
  <c r="L262"/>
  <c r="L261" s="1"/>
  <c r="L264"/>
  <c r="I265"/>
  <c r="I264" s="1"/>
  <c r="J265"/>
  <c r="J264" s="1"/>
  <c r="K265"/>
  <c r="K264" s="1"/>
  <c r="L265"/>
  <c r="I267"/>
  <c r="I268"/>
  <c r="J268"/>
  <c r="J267" s="1"/>
  <c r="K268"/>
  <c r="K267" s="1"/>
  <c r="L268"/>
  <c r="L267" s="1"/>
  <c r="I272"/>
  <c r="I273"/>
  <c r="J273"/>
  <c r="J272" s="1"/>
  <c r="K273"/>
  <c r="K272" s="1"/>
  <c r="L273"/>
  <c r="L272" s="1"/>
  <c r="I275"/>
  <c r="J275"/>
  <c r="K275"/>
  <c r="L275"/>
  <c r="I278"/>
  <c r="J278"/>
  <c r="K278"/>
  <c r="L278"/>
  <c r="I282"/>
  <c r="I281" s="1"/>
  <c r="J282"/>
  <c r="J281" s="1"/>
  <c r="K282"/>
  <c r="K281" s="1"/>
  <c r="L282"/>
  <c r="L281" s="1"/>
  <c r="I285"/>
  <c r="I286"/>
  <c r="J286"/>
  <c r="J285" s="1"/>
  <c r="K286"/>
  <c r="K285" s="1"/>
  <c r="L286"/>
  <c r="L285" s="1"/>
  <c r="J289"/>
  <c r="K289"/>
  <c r="I290"/>
  <c r="I289" s="1"/>
  <c r="J290"/>
  <c r="K290"/>
  <c r="L290"/>
  <c r="L289" s="1"/>
  <c r="I294"/>
  <c r="I293" s="1"/>
  <c r="J294"/>
  <c r="J293" s="1"/>
  <c r="K294"/>
  <c r="K293" s="1"/>
  <c r="L294"/>
  <c r="L293" s="1"/>
  <c r="I296"/>
  <c r="I297"/>
  <c r="J297"/>
  <c r="J296" s="1"/>
  <c r="K297"/>
  <c r="K296" s="1"/>
  <c r="L297"/>
  <c r="L296" s="1"/>
  <c r="J299"/>
  <c r="K299"/>
  <c r="I300"/>
  <c r="I299" s="1"/>
  <c r="J300"/>
  <c r="K300"/>
  <c r="L300"/>
  <c r="L299" s="1"/>
  <c r="I306"/>
  <c r="J306"/>
  <c r="J305" s="1"/>
  <c r="K306"/>
  <c r="L306"/>
  <c r="L305" s="1"/>
  <c r="I308"/>
  <c r="J308"/>
  <c r="K308"/>
  <c r="K305" s="1"/>
  <c r="L308"/>
  <c r="I311"/>
  <c r="I305" s="1"/>
  <c r="I304" s="1"/>
  <c r="J311"/>
  <c r="K311"/>
  <c r="L311"/>
  <c r="L314"/>
  <c r="I315"/>
  <c r="I314" s="1"/>
  <c r="J315"/>
  <c r="J314" s="1"/>
  <c r="K315"/>
  <c r="K314" s="1"/>
  <c r="L315"/>
  <c r="I318"/>
  <c r="K318"/>
  <c r="I319"/>
  <c r="J319"/>
  <c r="J318" s="1"/>
  <c r="K319"/>
  <c r="L319"/>
  <c r="L318" s="1"/>
  <c r="J322"/>
  <c r="K322"/>
  <c r="I323"/>
  <c r="I322" s="1"/>
  <c r="J323"/>
  <c r="K323"/>
  <c r="L323"/>
  <c r="L322" s="1"/>
  <c r="L326"/>
  <c r="I327"/>
  <c r="I326" s="1"/>
  <c r="J327"/>
  <c r="J326" s="1"/>
  <c r="K327"/>
  <c r="K326" s="1"/>
  <c r="L327"/>
  <c r="I329"/>
  <c r="K329"/>
  <c r="I330"/>
  <c r="J330"/>
  <c r="J329" s="1"/>
  <c r="K330"/>
  <c r="L330"/>
  <c r="L329" s="1"/>
  <c r="J332"/>
  <c r="K332"/>
  <c r="I333"/>
  <c r="I332" s="1"/>
  <c r="J333"/>
  <c r="K333"/>
  <c r="L333"/>
  <c r="L332" s="1"/>
  <c r="J337"/>
  <c r="J336" s="1"/>
  <c r="K337"/>
  <c r="K336" s="1"/>
  <c r="I338"/>
  <c r="I337" s="1"/>
  <c r="J338"/>
  <c r="K338"/>
  <c r="L338"/>
  <c r="L337" s="1"/>
  <c r="I340"/>
  <c r="J340"/>
  <c r="K340"/>
  <c r="L340"/>
  <c r="I343"/>
  <c r="J343"/>
  <c r="K343"/>
  <c r="L343"/>
  <c r="I346"/>
  <c r="I347"/>
  <c r="J347"/>
  <c r="J346" s="1"/>
  <c r="K347"/>
  <c r="K346" s="1"/>
  <c r="L347"/>
  <c r="L346" s="1"/>
  <c r="J350"/>
  <c r="K350"/>
  <c r="I351"/>
  <c r="I350" s="1"/>
  <c r="J351"/>
  <c r="K351"/>
  <c r="L351"/>
  <c r="L350" s="1"/>
  <c r="I355"/>
  <c r="I354" s="1"/>
  <c r="J355"/>
  <c r="J354" s="1"/>
  <c r="K355"/>
  <c r="K354" s="1"/>
  <c r="L355"/>
  <c r="L354" s="1"/>
  <c r="I358"/>
  <c r="I359"/>
  <c r="J359"/>
  <c r="J358" s="1"/>
  <c r="K359"/>
  <c r="K358" s="1"/>
  <c r="L359"/>
  <c r="L358" s="1"/>
  <c r="J361"/>
  <c r="K361"/>
  <c r="I362"/>
  <c r="I361" s="1"/>
  <c r="J362"/>
  <c r="K362"/>
  <c r="L362"/>
  <c r="L361" s="1"/>
  <c r="I365"/>
  <c r="I364" s="1"/>
  <c r="J365"/>
  <c r="J364" s="1"/>
  <c r="K365"/>
  <c r="K364" s="1"/>
  <c r="L365"/>
  <c r="L364" s="1"/>
  <c r="I37" i="10"/>
  <c r="I36" s="1"/>
  <c r="I35" s="1"/>
  <c r="I38"/>
  <c r="J38"/>
  <c r="J37" s="1"/>
  <c r="J36" s="1"/>
  <c r="K38"/>
  <c r="K37" s="1"/>
  <c r="K36" s="1"/>
  <c r="L38"/>
  <c r="L37" s="1"/>
  <c r="L36" s="1"/>
  <c r="L35" s="1"/>
  <c r="I40"/>
  <c r="J40"/>
  <c r="K40"/>
  <c r="L40"/>
  <c r="J43"/>
  <c r="J42" s="1"/>
  <c r="I44"/>
  <c r="I43" s="1"/>
  <c r="I42" s="1"/>
  <c r="J44"/>
  <c r="K44"/>
  <c r="K43" s="1"/>
  <c r="K42" s="1"/>
  <c r="L44"/>
  <c r="L43" s="1"/>
  <c r="L42" s="1"/>
  <c r="J47"/>
  <c r="J46" s="1"/>
  <c r="J48"/>
  <c r="K48"/>
  <c r="K47" s="1"/>
  <c r="K46" s="1"/>
  <c r="L48"/>
  <c r="L47" s="1"/>
  <c r="L46" s="1"/>
  <c r="I49"/>
  <c r="I48" s="1"/>
  <c r="I47" s="1"/>
  <c r="I46" s="1"/>
  <c r="J49"/>
  <c r="K49"/>
  <c r="L49"/>
  <c r="I67"/>
  <c r="I68"/>
  <c r="J68"/>
  <c r="J67" s="1"/>
  <c r="J66" s="1"/>
  <c r="J65" s="1"/>
  <c r="K68"/>
  <c r="K67" s="1"/>
  <c r="L68"/>
  <c r="L67" s="1"/>
  <c r="J72"/>
  <c r="K72"/>
  <c r="L72"/>
  <c r="I73"/>
  <c r="I72" s="1"/>
  <c r="J73"/>
  <c r="K73"/>
  <c r="L73"/>
  <c r="J77"/>
  <c r="I78"/>
  <c r="I77" s="1"/>
  <c r="J78"/>
  <c r="K78"/>
  <c r="K77" s="1"/>
  <c r="L78"/>
  <c r="L77" s="1"/>
  <c r="J83"/>
  <c r="J82" s="1"/>
  <c r="I84"/>
  <c r="I83" s="1"/>
  <c r="I82" s="1"/>
  <c r="J84"/>
  <c r="K84"/>
  <c r="K83" s="1"/>
  <c r="K82" s="1"/>
  <c r="L84"/>
  <c r="L83" s="1"/>
  <c r="L82" s="1"/>
  <c r="J87"/>
  <c r="J86" s="1"/>
  <c r="J88"/>
  <c r="K88"/>
  <c r="K87" s="1"/>
  <c r="K86" s="1"/>
  <c r="L88"/>
  <c r="L87" s="1"/>
  <c r="L86" s="1"/>
  <c r="I89"/>
  <c r="I88" s="1"/>
  <c r="I87" s="1"/>
  <c r="I86" s="1"/>
  <c r="J89"/>
  <c r="K89"/>
  <c r="L89"/>
  <c r="I95"/>
  <c r="I94" s="1"/>
  <c r="I96"/>
  <c r="J96"/>
  <c r="J95" s="1"/>
  <c r="J94" s="1"/>
  <c r="K96"/>
  <c r="K95" s="1"/>
  <c r="K94" s="1"/>
  <c r="L96"/>
  <c r="L95" s="1"/>
  <c r="L94" s="1"/>
  <c r="I100"/>
  <c r="I99" s="1"/>
  <c r="I101"/>
  <c r="J101"/>
  <c r="J100" s="1"/>
  <c r="J99" s="1"/>
  <c r="K101"/>
  <c r="K100" s="1"/>
  <c r="K99" s="1"/>
  <c r="L101"/>
  <c r="L100" s="1"/>
  <c r="L99" s="1"/>
  <c r="I105"/>
  <c r="I106"/>
  <c r="J106"/>
  <c r="J105" s="1"/>
  <c r="J104" s="1"/>
  <c r="K106"/>
  <c r="K105" s="1"/>
  <c r="K104" s="1"/>
  <c r="L106"/>
  <c r="L105" s="1"/>
  <c r="L104" s="1"/>
  <c r="J109"/>
  <c r="K109"/>
  <c r="L109"/>
  <c r="I110"/>
  <c r="I109" s="1"/>
  <c r="J110"/>
  <c r="K110"/>
  <c r="L110"/>
  <c r="I115"/>
  <c r="I114" s="1"/>
  <c r="I116"/>
  <c r="J116"/>
  <c r="J115" s="1"/>
  <c r="J114" s="1"/>
  <c r="K116"/>
  <c r="K115" s="1"/>
  <c r="K114" s="1"/>
  <c r="L116"/>
  <c r="L115" s="1"/>
  <c r="L114" s="1"/>
  <c r="I120"/>
  <c r="I119" s="1"/>
  <c r="I121"/>
  <c r="J121"/>
  <c r="J120" s="1"/>
  <c r="J119" s="1"/>
  <c r="K121"/>
  <c r="K120" s="1"/>
  <c r="K119" s="1"/>
  <c r="L121"/>
  <c r="L120" s="1"/>
  <c r="L119" s="1"/>
  <c r="I124"/>
  <c r="I123" s="1"/>
  <c r="I125"/>
  <c r="J125"/>
  <c r="J124" s="1"/>
  <c r="J123" s="1"/>
  <c r="K125"/>
  <c r="K124" s="1"/>
  <c r="K123" s="1"/>
  <c r="L125"/>
  <c r="L124" s="1"/>
  <c r="L123" s="1"/>
  <c r="I128"/>
  <c r="I127" s="1"/>
  <c r="I129"/>
  <c r="J129"/>
  <c r="J128" s="1"/>
  <c r="J127" s="1"/>
  <c r="K129"/>
  <c r="K128" s="1"/>
  <c r="K127" s="1"/>
  <c r="L129"/>
  <c r="L128" s="1"/>
  <c r="L127" s="1"/>
  <c r="I132"/>
  <c r="I131" s="1"/>
  <c r="I133"/>
  <c r="J133"/>
  <c r="J132" s="1"/>
  <c r="J131" s="1"/>
  <c r="K133"/>
  <c r="K132" s="1"/>
  <c r="K131" s="1"/>
  <c r="L133"/>
  <c r="L132" s="1"/>
  <c r="L131" s="1"/>
  <c r="I136"/>
  <c r="I135" s="1"/>
  <c r="I137"/>
  <c r="J137"/>
  <c r="J136" s="1"/>
  <c r="J135" s="1"/>
  <c r="K137"/>
  <c r="K136" s="1"/>
  <c r="K135" s="1"/>
  <c r="L137"/>
  <c r="L136" s="1"/>
  <c r="L135" s="1"/>
  <c r="J141"/>
  <c r="J140" s="1"/>
  <c r="J139" s="1"/>
  <c r="I142"/>
  <c r="I141" s="1"/>
  <c r="I140" s="1"/>
  <c r="J142"/>
  <c r="K142"/>
  <c r="K141" s="1"/>
  <c r="K140" s="1"/>
  <c r="K139" s="1"/>
  <c r="L142"/>
  <c r="L141" s="1"/>
  <c r="L140" s="1"/>
  <c r="L139" s="1"/>
  <c r="J146"/>
  <c r="J145" s="1"/>
  <c r="I147"/>
  <c r="I146" s="1"/>
  <c r="I145" s="1"/>
  <c r="J147"/>
  <c r="K147"/>
  <c r="K146" s="1"/>
  <c r="K145" s="1"/>
  <c r="L147"/>
  <c r="L146" s="1"/>
  <c r="L145" s="1"/>
  <c r="I150"/>
  <c r="I151"/>
  <c r="J151"/>
  <c r="J150" s="1"/>
  <c r="K151"/>
  <c r="K150" s="1"/>
  <c r="L151"/>
  <c r="L150" s="1"/>
  <c r="I154"/>
  <c r="I153" s="1"/>
  <c r="I155"/>
  <c r="J155"/>
  <c r="J154" s="1"/>
  <c r="J153" s="1"/>
  <c r="K155"/>
  <c r="K154" s="1"/>
  <c r="K153" s="1"/>
  <c r="L155"/>
  <c r="L154" s="1"/>
  <c r="L153" s="1"/>
  <c r="I160"/>
  <c r="J160"/>
  <c r="I161"/>
  <c r="J161"/>
  <c r="K161"/>
  <c r="K160" s="1"/>
  <c r="K159" s="1"/>
  <c r="K158" s="1"/>
  <c r="L161"/>
  <c r="L160" s="1"/>
  <c r="L159" s="1"/>
  <c r="L158" s="1"/>
  <c r="I165"/>
  <c r="I159" s="1"/>
  <c r="I158" s="1"/>
  <c r="I166"/>
  <c r="J166"/>
  <c r="J165" s="1"/>
  <c r="K166"/>
  <c r="K165" s="1"/>
  <c r="L166"/>
  <c r="L165" s="1"/>
  <c r="I169"/>
  <c r="I170"/>
  <c r="J170"/>
  <c r="J169" s="1"/>
  <c r="I171"/>
  <c r="J171"/>
  <c r="K171"/>
  <c r="K170" s="1"/>
  <c r="K169" s="1"/>
  <c r="L171"/>
  <c r="L170" s="1"/>
  <c r="L169" s="1"/>
  <c r="J174"/>
  <c r="J173" s="1"/>
  <c r="I175"/>
  <c r="I174" s="1"/>
  <c r="I173" s="1"/>
  <c r="J175"/>
  <c r="K175"/>
  <c r="K174" s="1"/>
  <c r="L175"/>
  <c r="L174" s="1"/>
  <c r="I179"/>
  <c r="I180"/>
  <c r="J180"/>
  <c r="J179" s="1"/>
  <c r="K180"/>
  <c r="K179" s="1"/>
  <c r="L180"/>
  <c r="L179" s="1"/>
  <c r="K187"/>
  <c r="L187"/>
  <c r="I188"/>
  <c r="I187" s="1"/>
  <c r="I186" s="1"/>
  <c r="J188"/>
  <c r="J187" s="1"/>
  <c r="J186" s="1"/>
  <c r="K188"/>
  <c r="L188"/>
  <c r="J190"/>
  <c r="I191"/>
  <c r="I190" s="1"/>
  <c r="J191"/>
  <c r="K191"/>
  <c r="K190" s="1"/>
  <c r="L191"/>
  <c r="L190" s="1"/>
  <c r="I195"/>
  <c r="I196"/>
  <c r="J196"/>
  <c r="J195" s="1"/>
  <c r="K196"/>
  <c r="K195" s="1"/>
  <c r="L196"/>
  <c r="L195" s="1"/>
  <c r="K201"/>
  <c r="L201"/>
  <c r="I202"/>
  <c r="I201" s="1"/>
  <c r="J202"/>
  <c r="J201" s="1"/>
  <c r="K202"/>
  <c r="L202"/>
  <c r="J206"/>
  <c r="I207"/>
  <c r="I206" s="1"/>
  <c r="J207"/>
  <c r="K207"/>
  <c r="K206" s="1"/>
  <c r="L207"/>
  <c r="L206" s="1"/>
  <c r="J210"/>
  <c r="J209" s="1"/>
  <c r="I211"/>
  <c r="I210" s="1"/>
  <c r="I209" s="1"/>
  <c r="J211"/>
  <c r="K211"/>
  <c r="K210" s="1"/>
  <c r="K209" s="1"/>
  <c r="L211"/>
  <c r="L210" s="1"/>
  <c r="L209" s="1"/>
  <c r="J217"/>
  <c r="I218"/>
  <c r="I217" s="1"/>
  <c r="I216" s="1"/>
  <c r="J218"/>
  <c r="K218"/>
  <c r="K217" s="1"/>
  <c r="L218"/>
  <c r="L217" s="1"/>
  <c r="L216" s="1"/>
  <c r="I220"/>
  <c r="I221"/>
  <c r="J221"/>
  <c r="J220" s="1"/>
  <c r="K221"/>
  <c r="K220" s="1"/>
  <c r="L221"/>
  <c r="L220" s="1"/>
  <c r="I229"/>
  <c r="I228" s="1"/>
  <c r="I230"/>
  <c r="J230"/>
  <c r="J229" s="1"/>
  <c r="J228" s="1"/>
  <c r="K230"/>
  <c r="K229" s="1"/>
  <c r="K228" s="1"/>
  <c r="L230"/>
  <c r="L229" s="1"/>
  <c r="L228" s="1"/>
  <c r="I233"/>
  <c r="I232" s="1"/>
  <c r="I234"/>
  <c r="J234"/>
  <c r="J233" s="1"/>
  <c r="J232" s="1"/>
  <c r="K234"/>
  <c r="K233" s="1"/>
  <c r="K232" s="1"/>
  <c r="L234"/>
  <c r="L233" s="1"/>
  <c r="L232" s="1"/>
  <c r="J240"/>
  <c r="J239" s="1"/>
  <c r="I241"/>
  <c r="I240" s="1"/>
  <c r="J241"/>
  <c r="K241"/>
  <c r="K240" s="1"/>
  <c r="L241"/>
  <c r="L240" s="1"/>
  <c r="I243"/>
  <c r="J243"/>
  <c r="K243"/>
  <c r="L243"/>
  <c r="I246"/>
  <c r="J246"/>
  <c r="K246"/>
  <c r="L246"/>
  <c r="K249"/>
  <c r="L249"/>
  <c r="I250"/>
  <c r="I249" s="1"/>
  <c r="J250"/>
  <c r="J249" s="1"/>
  <c r="K250"/>
  <c r="L250"/>
  <c r="I253"/>
  <c r="J253"/>
  <c r="I254"/>
  <c r="J254"/>
  <c r="K254"/>
  <c r="K253" s="1"/>
  <c r="L254"/>
  <c r="L253" s="1"/>
  <c r="I257"/>
  <c r="I258"/>
  <c r="J258"/>
  <c r="J257" s="1"/>
  <c r="K258"/>
  <c r="K257" s="1"/>
  <c r="L258"/>
  <c r="L257" s="1"/>
  <c r="K261"/>
  <c r="L261"/>
  <c r="I262"/>
  <c r="I261" s="1"/>
  <c r="J262"/>
  <c r="J261" s="1"/>
  <c r="K262"/>
  <c r="L262"/>
  <c r="J264"/>
  <c r="I265"/>
  <c r="I264" s="1"/>
  <c r="J265"/>
  <c r="K265"/>
  <c r="K264" s="1"/>
  <c r="L265"/>
  <c r="L264" s="1"/>
  <c r="I267"/>
  <c r="I268"/>
  <c r="J268"/>
  <c r="J267" s="1"/>
  <c r="K268"/>
  <c r="K267" s="1"/>
  <c r="L268"/>
  <c r="L267" s="1"/>
  <c r="I272"/>
  <c r="I273"/>
  <c r="J273"/>
  <c r="J272" s="1"/>
  <c r="K273"/>
  <c r="K272" s="1"/>
  <c r="L273"/>
  <c r="L272" s="1"/>
  <c r="I275"/>
  <c r="J275"/>
  <c r="K275"/>
  <c r="L275"/>
  <c r="I278"/>
  <c r="J278"/>
  <c r="K278"/>
  <c r="L278"/>
  <c r="J281"/>
  <c r="I282"/>
  <c r="I281" s="1"/>
  <c r="J282"/>
  <c r="K282"/>
  <c r="K281" s="1"/>
  <c r="L282"/>
  <c r="L281" s="1"/>
  <c r="I285"/>
  <c r="I286"/>
  <c r="J286"/>
  <c r="J285" s="1"/>
  <c r="K286"/>
  <c r="K285" s="1"/>
  <c r="L286"/>
  <c r="L285" s="1"/>
  <c r="K289"/>
  <c r="L289"/>
  <c r="I290"/>
  <c r="I289" s="1"/>
  <c r="J290"/>
  <c r="J289" s="1"/>
  <c r="K290"/>
  <c r="L290"/>
  <c r="J293"/>
  <c r="I294"/>
  <c r="I293" s="1"/>
  <c r="J294"/>
  <c r="K294"/>
  <c r="K293" s="1"/>
  <c r="L294"/>
  <c r="L293" s="1"/>
  <c r="I296"/>
  <c r="I297"/>
  <c r="J297"/>
  <c r="J296" s="1"/>
  <c r="K297"/>
  <c r="K296" s="1"/>
  <c r="L297"/>
  <c r="L296" s="1"/>
  <c r="J299"/>
  <c r="K299"/>
  <c r="L299"/>
  <c r="I300"/>
  <c r="I299" s="1"/>
  <c r="J300"/>
  <c r="K300"/>
  <c r="L300"/>
  <c r="I306"/>
  <c r="J306"/>
  <c r="J305" s="1"/>
  <c r="K306"/>
  <c r="K305" s="1"/>
  <c r="L306"/>
  <c r="L305" s="1"/>
  <c r="I308"/>
  <c r="J308"/>
  <c r="K308"/>
  <c r="L308"/>
  <c r="I311"/>
  <c r="I305" s="1"/>
  <c r="J311"/>
  <c r="K311"/>
  <c r="L311"/>
  <c r="J314"/>
  <c r="I315"/>
  <c r="I314" s="1"/>
  <c r="J315"/>
  <c r="K315"/>
  <c r="K314" s="1"/>
  <c r="L315"/>
  <c r="L314" s="1"/>
  <c r="I318"/>
  <c r="I319"/>
  <c r="J319"/>
  <c r="J318" s="1"/>
  <c r="K319"/>
  <c r="K318" s="1"/>
  <c r="L319"/>
  <c r="L318" s="1"/>
  <c r="K322"/>
  <c r="L322"/>
  <c r="I323"/>
  <c r="I322" s="1"/>
  <c r="J323"/>
  <c r="J322" s="1"/>
  <c r="K323"/>
  <c r="L323"/>
  <c r="J326"/>
  <c r="I327"/>
  <c r="I326" s="1"/>
  <c r="J327"/>
  <c r="K327"/>
  <c r="K326" s="1"/>
  <c r="L327"/>
  <c r="L326" s="1"/>
  <c r="I329"/>
  <c r="I330"/>
  <c r="J330"/>
  <c r="J329" s="1"/>
  <c r="K330"/>
  <c r="K329" s="1"/>
  <c r="L330"/>
  <c r="L329" s="1"/>
  <c r="K332"/>
  <c r="L332"/>
  <c r="I333"/>
  <c r="I332" s="1"/>
  <c r="J333"/>
  <c r="J332" s="1"/>
  <c r="K333"/>
  <c r="L333"/>
  <c r="K337"/>
  <c r="L337"/>
  <c r="I338"/>
  <c r="I337" s="1"/>
  <c r="J338"/>
  <c r="J337" s="1"/>
  <c r="K338"/>
  <c r="L338"/>
  <c r="I340"/>
  <c r="J340"/>
  <c r="K340"/>
  <c r="L340"/>
  <c r="I343"/>
  <c r="J343"/>
  <c r="K343"/>
  <c r="L343"/>
  <c r="I346"/>
  <c r="I347"/>
  <c r="J347"/>
  <c r="J346" s="1"/>
  <c r="K347"/>
  <c r="K346" s="1"/>
  <c r="L347"/>
  <c r="L346" s="1"/>
  <c r="K350"/>
  <c r="L350"/>
  <c r="I351"/>
  <c r="I350" s="1"/>
  <c r="J351"/>
  <c r="J350" s="1"/>
  <c r="K351"/>
  <c r="L351"/>
  <c r="J354"/>
  <c r="I355"/>
  <c r="I354" s="1"/>
  <c r="J355"/>
  <c r="K355"/>
  <c r="K354" s="1"/>
  <c r="L355"/>
  <c r="L354" s="1"/>
  <c r="I358"/>
  <c r="I359"/>
  <c r="J359"/>
  <c r="J358" s="1"/>
  <c r="K359"/>
  <c r="K358" s="1"/>
  <c r="L359"/>
  <c r="L358" s="1"/>
  <c r="J361"/>
  <c r="K361"/>
  <c r="L361"/>
  <c r="I362"/>
  <c r="I361" s="1"/>
  <c r="J362"/>
  <c r="K362"/>
  <c r="L362"/>
  <c r="J364"/>
  <c r="I365"/>
  <c r="I364" s="1"/>
  <c r="J365"/>
  <c r="K365"/>
  <c r="K364" s="1"/>
  <c r="L365"/>
  <c r="L364" s="1"/>
  <c r="I37" i="9"/>
  <c r="I36" s="1"/>
  <c r="I38"/>
  <c r="J38"/>
  <c r="J37" s="1"/>
  <c r="J36" s="1"/>
  <c r="K38"/>
  <c r="K37" s="1"/>
  <c r="K36" s="1"/>
  <c r="L38"/>
  <c r="L37" s="1"/>
  <c r="L36" s="1"/>
  <c r="L35" s="1"/>
  <c r="I40"/>
  <c r="J40"/>
  <c r="K40"/>
  <c r="L40"/>
  <c r="I44"/>
  <c r="I43" s="1"/>
  <c r="I42" s="1"/>
  <c r="J44"/>
  <c r="J43" s="1"/>
  <c r="J42" s="1"/>
  <c r="K44"/>
  <c r="K43" s="1"/>
  <c r="K42" s="1"/>
  <c r="L44"/>
  <c r="L43" s="1"/>
  <c r="L42" s="1"/>
  <c r="K48"/>
  <c r="K47" s="1"/>
  <c r="K46" s="1"/>
  <c r="L48"/>
  <c r="L47" s="1"/>
  <c r="L46" s="1"/>
  <c r="I49"/>
  <c r="I48" s="1"/>
  <c r="I47" s="1"/>
  <c r="I46" s="1"/>
  <c r="J49"/>
  <c r="J48" s="1"/>
  <c r="J47" s="1"/>
  <c r="J46" s="1"/>
  <c r="K49"/>
  <c r="L49"/>
  <c r="I67"/>
  <c r="J67"/>
  <c r="I68"/>
  <c r="J68"/>
  <c r="K68"/>
  <c r="K67" s="1"/>
  <c r="L68"/>
  <c r="L67" s="1"/>
  <c r="K72"/>
  <c r="L72"/>
  <c r="I73"/>
  <c r="I72" s="1"/>
  <c r="J73"/>
  <c r="J72" s="1"/>
  <c r="K73"/>
  <c r="L73"/>
  <c r="I78"/>
  <c r="I77" s="1"/>
  <c r="J78"/>
  <c r="J77" s="1"/>
  <c r="K78"/>
  <c r="K77" s="1"/>
  <c r="L78"/>
  <c r="L77" s="1"/>
  <c r="I84"/>
  <c r="I83" s="1"/>
  <c r="I82" s="1"/>
  <c r="J84"/>
  <c r="J83" s="1"/>
  <c r="J82" s="1"/>
  <c r="K84"/>
  <c r="K83" s="1"/>
  <c r="K82" s="1"/>
  <c r="L84"/>
  <c r="L83" s="1"/>
  <c r="L82" s="1"/>
  <c r="K88"/>
  <c r="K87" s="1"/>
  <c r="K86" s="1"/>
  <c r="L88"/>
  <c r="L87" s="1"/>
  <c r="L86" s="1"/>
  <c r="I89"/>
  <c r="I88" s="1"/>
  <c r="I87" s="1"/>
  <c r="I86" s="1"/>
  <c r="J89"/>
  <c r="J88" s="1"/>
  <c r="J87" s="1"/>
  <c r="J86" s="1"/>
  <c r="K89"/>
  <c r="L89"/>
  <c r="I95"/>
  <c r="I94" s="1"/>
  <c r="I96"/>
  <c r="J96"/>
  <c r="J95" s="1"/>
  <c r="J94" s="1"/>
  <c r="K96"/>
  <c r="K95" s="1"/>
  <c r="K94" s="1"/>
  <c r="L96"/>
  <c r="L95" s="1"/>
  <c r="L94" s="1"/>
  <c r="I100"/>
  <c r="I99" s="1"/>
  <c r="I101"/>
  <c r="J101"/>
  <c r="J100" s="1"/>
  <c r="J99" s="1"/>
  <c r="K101"/>
  <c r="K100" s="1"/>
  <c r="K99" s="1"/>
  <c r="L101"/>
  <c r="L100" s="1"/>
  <c r="L99" s="1"/>
  <c r="I105"/>
  <c r="I106"/>
  <c r="J106"/>
  <c r="J105" s="1"/>
  <c r="J104" s="1"/>
  <c r="K106"/>
  <c r="K105" s="1"/>
  <c r="K104" s="1"/>
  <c r="L106"/>
  <c r="L105" s="1"/>
  <c r="L104" s="1"/>
  <c r="K109"/>
  <c r="L109"/>
  <c r="I110"/>
  <c r="I109" s="1"/>
  <c r="J110"/>
  <c r="J109" s="1"/>
  <c r="K110"/>
  <c r="L110"/>
  <c r="I115"/>
  <c r="I114" s="1"/>
  <c r="I116"/>
  <c r="J116"/>
  <c r="J115" s="1"/>
  <c r="J114" s="1"/>
  <c r="K116"/>
  <c r="K115" s="1"/>
  <c r="K114" s="1"/>
  <c r="L116"/>
  <c r="L115" s="1"/>
  <c r="L114" s="1"/>
  <c r="L113" s="1"/>
  <c r="I120"/>
  <c r="I119" s="1"/>
  <c r="I121"/>
  <c r="J121"/>
  <c r="J120" s="1"/>
  <c r="J119" s="1"/>
  <c r="K121"/>
  <c r="K120" s="1"/>
  <c r="K119" s="1"/>
  <c r="L121"/>
  <c r="L120" s="1"/>
  <c r="L119" s="1"/>
  <c r="I124"/>
  <c r="I123" s="1"/>
  <c r="I125"/>
  <c r="J125"/>
  <c r="J124" s="1"/>
  <c r="J123" s="1"/>
  <c r="K125"/>
  <c r="K124" s="1"/>
  <c r="K123" s="1"/>
  <c r="L125"/>
  <c r="L124" s="1"/>
  <c r="L123" s="1"/>
  <c r="I128"/>
  <c r="I127" s="1"/>
  <c r="I129"/>
  <c r="J129"/>
  <c r="J128" s="1"/>
  <c r="J127" s="1"/>
  <c r="K129"/>
  <c r="K128" s="1"/>
  <c r="K127" s="1"/>
  <c r="L129"/>
  <c r="L128" s="1"/>
  <c r="L127" s="1"/>
  <c r="I132"/>
  <c r="I131" s="1"/>
  <c r="I133"/>
  <c r="J133"/>
  <c r="J132" s="1"/>
  <c r="J131" s="1"/>
  <c r="K133"/>
  <c r="K132" s="1"/>
  <c r="K131" s="1"/>
  <c r="L133"/>
  <c r="L132" s="1"/>
  <c r="L131" s="1"/>
  <c r="I136"/>
  <c r="I135" s="1"/>
  <c r="I137"/>
  <c r="J137"/>
  <c r="J136" s="1"/>
  <c r="J135" s="1"/>
  <c r="K137"/>
  <c r="K136" s="1"/>
  <c r="K135" s="1"/>
  <c r="L137"/>
  <c r="L136" s="1"/>
  <c r="L135" s="1"/>
  <c r="J141"/>
  <c r="J140" s="1"/>
  <c r="K141"/>
  <c r="K140" s="1"/>
  <c r="I142"/>
  <c r="I141" s="1"/>
  <c r="I140" s="1"/>
  <c r="I139" s="1"/>
  <c r="J142"/>
  <c r="K142"/>
  <c r="L142"/>
  <c r="L141" s="1"/>
  <c r="L140" s="1"/>
  <c r="J146"/>
  <c r="J145" s="1"/>
  <c r="K146"/>
  <c r="K145" s="1"/>
  <c r="I147"/>
  <c r="I146" s="1"/>
  <c r="I145" s="1"/>
  <c r="J147"/>
  <c r="K147"/>
  <c r="L147"/>
  <c r="L146" s="1"/>
  <c r="L145" s="1"/>
  <c r="I150"/>
  <c r="I151"/>
  <c r="J151"/>
  <c r="J150" s="1"/>
  <c r="K151"/>
  <c r="K150" s="1"/>
  <c r="L151"/>
  <c r="L150" s="1"/>
  <c r="I154"/>
  <c r="I153" s="1"/>
  <c r="I155"/>
  <c r="J155"/>
  <c r="J154" s="1"/>
  <c r="J153" s="1"/>
  <c r="K155"/>
  <c r="K154" s="1"/>
  <c r="K153" s="1"/>
  <c r="L155"/>
  <c r="L154" s="1"/>
  <c r="L153" s="1"/>
  <c r="J160"/>
  <c r="J159" s="1"/>
  <c r="J158" s="1"/>
  <c r="K160"/>
  <c r="K159" s="1"/>
  <c r="K158" s="1"/>
  <c r="I161"/>
  <c r="I160" s="1"/>
  <c r="I159" s="1"/>
  <c r="I158" s="1"/>
  <c r="J161"/>
  <c r="K161"/>
  <c r="L161"/>
  <c r="L160" s="1"/>
  <c r="I165"/>
  <c r="I166"/>
  <c r="J166"/>
  <c r="J165" s="1"/>
  <c r="K166"/>
  <c r="K165" s="1"/>
  <c r="L166"/>
  <c r="L165" s="1"/>
  <c r="J170"/>
  <c r="J169" s="1"/>
  <c r="K170"/>
  <c r="K169" s="1"/>
  <c r="K168" s="1"/>
  <c r="I171"/>
  <c r="I170" s="1"/>
  <c r="I169" s="1"/>
  <c r="I168" s="1"/>
  <c r="J171"/>
  <c r="K171"/>
  <c r="L171"/>
  <c r="L170" s="1"/>
  <c r="L169" s="1"/>
  <c r="L168" s="1"/>
  <c r="J174"/>
  <c r="K174"/>
  <c r="K173" s="1"/>
  <c r="I175"/>
  <c r="I174" s="1"/>
  <c r="I173" s="1"/>
  <c r="J175"/>
  <c r="K175"/>
  <c r="L175"/>
  <c r="L174" s="1"/>
  <c r="L173" s="1"/>
  <c r="I179"/>
  <c r="I180"/>
  <c r="J180"/>
  <c r="J179" s="1"/>
  <c r="K180"/>
  <c r="K179" s="1"/>
  <c r="L180"/>
  <c r="L179" s="1"/>
  <c r="J187"/>
  <c r="K187"/>
  <c r="L187"/>
  <c r="L186" s="1"/>
  <c r="L185" s="1"/>
  <c r="I188"/>
  <c r="I187" s="1"/>
  <c r="J188"/>
  <c r="K188"/>
  <c r="L188"/>
  <c r="J190"/>
  <c r="K190"/>
  <c r="K186" s="1"/>
  <c r="K185" s="1"/>
  <c r="I191"/>
  <c r="I190" s="1"/>
  <c r="J191"/>
  <c r="K191"/>
  <c r="L191"/>
  <c r="L190" s="1"/>
  <c r="I195"/>
  <c r="I196"/>
  <c r="J196"/>
  <c r="J195" s="1"/>
  <c r="J186" s="1"/>
  <c r="K196"/>
  <c r="K195" s="1"/>
  <c r="L196"/>
  <c r="L195" s="1"/>
  <c r="J201"/>
  <c r="K201"/>
  <c r="L201"/>
  <c r="I202"/>
  <c r="I201" s="1"/>
  <c r="J202"/>
  <c r="K202"/>
  <c r="L202"/>
  <c r="J206"/>
  <c r="K206"/>
  <c r="I207"/>
  <c r="I206" s="1"/>
  <c r="J207"/>
  <c r="K207"/>
  <c r="L207"/>
  <c r="L206" s="1"/>
  <c r="J210"/>
  <c r="J209" s="1"/>
  <c r="K210"/>
  <c r="K209" s="1"/>
  <c r="I211"/>
  <c r="I210" s="1"/>
  <c r="I209" s="1"/>
  <c r="J211"/>
  <c r="K211"/>
  <c r="L211"/>
  <c r="L210" s="1"/>
  <c r="L209" s="1"/>
  <c r="J217"/>
  <c r="K217"/>
  <c r="K216" s="1"/>
  <c r="I218"/>
  <c r="I217" s="1"/>
  <c r="I216" s="1"/>
  <c r="J218"/>
  <c r="K218"/>
  <c r="L218"/>
  <c r="L217" s="1"/>
  <c r="L216" s="1"/>
  <c r="I220"/>
  <c r="I221"/>
  <c r="J221"/>
  <c r="J220" s="1"/>
  <c r="K221"/>
  <c r="K220" s="1"/>
  <c r="L221"/>
  <c r="L220" s="1"/>
  <c r="I229"/>
  <c r="I228" s="1"/>
  <c r="I230"/>
  <c r="J230"/>
  <c r="J229" s="1"/>
  <c r="J228" s="1"/>
  <c r="K230"/>
  <c r="K229" s="1"/>
  <c r="K228" s="1"/>
  <c r="L230"/>
  <c r="L229" s="1"/>
  <c r="L228" s="1"/>
  <c r="I233"/>
  <c r="I232" s="1"/>
  <c r="I234"/>
  <c r="J234"/>
  <c r="J233" s="1"/>
  <c r="J232" s="1"/>
  <c r="K234"/>
  <c r="K233" s="1"/>
  <c r="K232" s="1"/>
  <c r="L234"/>
  <c r="L233" s="1"/>
  <c r="L232" s="1"/>
  <c r="J240"/>
  <c r="K240"/>
  <c r="I241"/>
  <c r="I240" s="1"/>
  <c r="J241"/>
  <c r="K241"/>
  <c r="L241"/>
  <c r="L240" s="1"/>
  <c r="I243"/>
  <c r="J243"/>
  <c r="K243"/>
  <c r="L243"/>
  <c r="I246"/>
  <c r="J246"/>
  <c r="K246"/>
  <c r="L246"/>
  <c r="K249"/>
  <c r="L249"/>
  <c r="I250"/>
  <c r="I249" s="1"/>
  <c r="J250"/>
  <c r="J249" s="1"/>
  <c r="K250"/>
  <c r="L250"/>
  <c r="J253"/>
  <c r="K253"/>
  <c r="I254"/>
  <c r="I253" s="1"/>
  <c r="J254"/>
  <c r="K254"/>
  <c r="L254"/>
  <c r="L253" s="1"/>
  <c r="I257"/>
  <c r="I258"/>
  <c r="J258"/>
  <c r="J257" s="1"/>
  <c r="K258"/>
  <c r="K257" s="1"/>
  <c r="L258"/>
  <c r="L257" s="1"/>
  <c r="K261"/>
  <c r="L261"/>
  <c r="I262"/>
  <c r="I261" s="1"/>
  <c r="J262"/>
  <c r="J261" s="1"/>
  <c r="K262"/>
  <c r="L262"/>
  <c r="J264"/>
  <c r="K264"/>
  <c r="I265"/>
  <c r="I264" s="1"/>
  <c r="J265"/>
  <c r="K265"/>
  <c r="L265"/>
  <c r="L264" s="1"/>
  <c r="I267"/>
  <c r="I268"/>
  <c r="J268"/>
  <c r="J267" s="1"/>
  <c r="K268"/>
  <c r="K267" s="1"/>
  <c r="L268"/>
  <c r="L267" s="1"/>
  <c r="I272"/>
  <c r="I273"/>
  <c r="J273"/>
  <c r="J272" s="1"/>
  <c r="K273"/>
  <c r="K272" s="1"/>
  <c r="L273"/>
  <c r="L272" s="1"/>
  <c r="I275"/>
  <c r="J275"/>
  <c r="K275"/>
  <c r="L275"/>
  <c r="I278"/>
  <c r="J278"/>
  <c r="K278"/>
  <c r="L278"/>
  <c r="J281"/>
  <c r="K281"/>
  <c r="I282"/>
  <c r="I281" s="1"/>
  <c r="J282"/>
  <c r="K282"/>
  <c r="L282"/>
  <c r="L281" s="1"/>
  <c r="I285"/>
  <c r="I286"/>
  <c r="J286"/>
  <c r="J285" s="1"/>
  <c r="K286"/>
  <c r="K285" s="1"/>
  <c r="L286"/>
  <c r="L285" s="1"/>
  <c r="K289"/>
  <c r="L289"/>
  <c r="I290"/>
  <c r="I289" s="1"/>
  <c r="J290"/>
  <c r="J289" s="1"/>
  <c r="K290"/>
  <c r="L290"/>
  <c r="J293"/>
  <c r="K293"/>
  <c r="I294"/>
  <c r="I293" s="1"/>
  <c r="J294"/>
  <c r="K294"/>
  <c r="L294"/>
  <c r="L293" s="1"/>
  <c r="I296"/>
  <c r="I297"/>
  <c r="J297"/>
  <c r="J296" s="1"/>
  <c r="K297"/>
  <c r="K296" s="1"/>
  <c r="L297"/>
  <c r="L296" s="1"/>
  <c r="K299"/>
  <c r="L299"/>
  <c r="I300"/>
  <c r="I299" s="1"/>
  <c r="J300"/>
  <c r="J299" s="1"/>
  <c r="K300"/>
  <c r="L300"/>
  <c r="I306"/>
  <c r="J306"/>
  <c r="J305" s="1"/>
  <c r="K306"/>
  <c r="K305" s="1"/>
  <c r="L306"/>
  <c r="I308"/>
  <c r="J308"/>
  <c r="K308"/>
  <c r="L308"/>
  <c r="L305" s="1"/>
  <c r="I311"/>
  <c r="I305" s="1"/>
  <c r="J311"/>
  <c r="K311"/>
  <c r="L311"/>
  <c r="J314"/>
  <c r="K314"/>
  <c r="I315"/>
  <c r="I314" s="1"/>
  <c r="J315"/>
  <c r="K315"/>
  <c r="L315"/>
  <c r="L314" s="1"/>
  <c r="I318"/>
  <c r="L318"/>
  <c r="I319"/>
  <c r="J319"/>
  <c r="J318" s="1"/>
  <c r="K319"/>
  <c r="K318" s="1"/>
  <c r="L319"/>
  <c r="J322"/>
  <c r="K322"/>
  <c r="L322"/>
  <c r="I323"/>
  <c r="I322" s="1"/>
  <c r="J323"/>
  <c r="K323"/>
  <c r="L323"/>
  <c r="J326"/>
  <c r="K326"/>
  <c r="I327"/>
  <c r="I326" s="1"/>
  <c r="J327"/>
  <c r="K327"/>
  <c r="L327"/>
  <c r="L326" s="1"/>
  <c r="I329"/>
  <c r="I330"/>
  <c r="J330"/>
  <c r="J329" s="1"/>
  <c r="K330"/>
  <c r="K329" s="1"/>
  <c r="L330"/>
  <c r="L329" s="1"/>
  <c r="J332"/>
  <c r="K332"/>
  <c r="L332"/>
  <c r="I333"/>
  <c r="I332" s="1"/>
  <c r="J333"/>
  <c r="K333"/>
  <c r="L333"/>
  <c r="J337"/>
  <c r="K337"/>
  <c r="L337"/>
  <c r="I338"/>
  <c r="I337" s="1"/>
  <c r="J338"/>
  <c r="K338"/>
  <c r="L338"/>
  <c r="I340"/>
  <c r="J340"/>
  <c r="K340"/>
  <c r="L340"/>
  <c r="I343"/>
  <c r="J343"/>
  <c r="K343"/>
  <c r="L343"/>
  <c r="I346"/>
  <c r="I347"/>
  <c r="J347"/>
  <c r="J346" s="1"/>
  <c r="K347"/>
  <c r="K346" s="1"/>
  <c r="K336" s="1"/>
  <c r="L347"/>
  <c r="L346" s="1"/>
  <c r="J350"/>
  <c r="K350"/>
  <c r="L350"/>
  <c r="I351"/>
  <c r="I350" s="1"/>
  <c r="J351"/>
  <c r="K351"/>
  <c r="L351"/>
  <c r="J354"/>
  <c r="K354"/>
  <c r="I355"/>
  <c r="I354" s="1"/>
  <c r="J355"/>
  <c r="K355"/>
  <c r="L355"/>
  <c r="L354" s="1"/>
  <c r="I358"/>
  <c r="I359"/>
  <c r="J359"/>
  <c r="J358" s="1"/>
  <c r="K359"/>
  <c r="K358" s="1"/>
  <c r="L359"/>
  <c r="L358" s="1"/>
  <c r="J361"/>
  <c r="K361"/>
  <c r="L361"/>
  <c r="I362"/>
  <c r="I361" s="1"/>
  <c r="J362"/>
  <c r="K362"/>
  <c r="L362"/>
  <c r="J364"/>
  <c r="K364"/>
  <c r="I365"/>
  <c r="I364" s="1"/>
  <c r="J365"/>
  <c r="K365"/>
  <c r="L365"/>
  <c r="L364" s="1"/>
  <c r="J36" i="6"/>
  <c r="J37"/>
  <c r="I38"/>
  <c r="I37" s="1"/>
  <c r="I36" s="1"/>
  <c r="I35" s="1"/>
  <c r="J38"/>
  <c r="K38"/>
  <c r="K37" s="1"/>
  <c r="K36" s="1"/>
  <c r="L38"/>
  <c r="L37" s="1"/>
  <c r="L36" s="1"/>
  <c r="I40"/>
  <c r="J40"/>
  <c r="K40"/>
  <c r="L40"/>
  <c r="I43"/>
  <c r="I42" s="1"/>
  <c r="I44"/>
  <c r="J44"/>
  <c r="J43" s="1"/>
  <c r="J42" s="1"/>
  <c r="K44"/>
  <c r="K43" s="1"/>
  <c r="K42" s="1"/>
  <c r="L44"/>
  <c r="L43" s="1"/>
  <c r="L42" s="1"/>
  <c r="I47"/>
  <c r="I46" s="1"/>
  <c r="I48"/>
  <c r="J48"/>
  <c r="J47" s="1"/>
  <c r="J46" s="1"/>
  <c r="K48"/>
  <c r="K47" s="1"/>
  <c r="K46" s="1"/>
  <c r="L48"/>
  <c r="L47" s="1"/>
  <c r="L46" s="1"/>
  <c r="I49"/>
  <c r="J49"/>
  <c r="K49"/>
  <c r="L49"/>
  <c r="J67"/>
  <c r="I68"/>
  <c r="I67" s="1"/>
  <c r="I66" s="1"/>
  <c r="I65" s="1"/>
  <c r="J68"/>
  <c r="K68"/>
  <c r="K67" s="1"/>
  <c r="L68"/>
  <c r="L67" s="1"/>
  <c r="I72"/>
  <c r="J72"/>
  <c r="K72"/>
  <c r="L72"/>
  <c r="I73"/>
  <c r="J73"/>
  <c r="K73"/>
  <c r="L73"/>
  <c r="I77"/>
  <c r="I78"/>
  <c r="J78"/>
  <c r="J77" s="1"/>
  <c r="J66" s="1"/>
  <c r="K78"/>
  <c r="K77" s="1"/>
  <c r="L78"/>
  <c r="L77" s="1"/>
  <c r="I83"/>
  <c r="I82" s="1"/>
  <c r="I84"/>
  <c r="J84"/>
  <c r="J83" s="1"/>
  <c r="J82" s="1"/>
  <c r="K84"/>
  <c r="K83" s="1"/>
  <c r="K82" s="1"/>
  <c r="L84"/>
  <c r="L83" s="1"/>
  <c r="L82" s="1"/>
  <c r="I87"/>
  <c r="I86" s="1"/>
  <c r="I88"/>
  <c r="J88"/>
  <c r="J87" s="1"/>
  <c r="J86" s="1"/>
  <c r="K88"/>
  <c r="K87" s="1"/>
  <c r="K86" s="1"/>
  <c r="L88"/>
  <c r="L87" s="1"/>
  <c r="L86" s="1"/>
  <c r="I89"/>
  <c r="J89"/>
  <c r="K89"/>
  <c r="L89"/>
  <c r="J94"/>
  <c r="J95"/>
  <c r="I96"/>
  <c r="I95" s="1"/>
  <c r="I94" s="1"/>
  <c r="I93" s="1"/>
  <c r="J96"/>
  <c r="K96"/>
  <c r="K95" s="1"/>
  <c r="K94" s="1"/>
  <c r="K93" s="1"/>
  <c r="L96"/>
  <c r="L95" s="1"/>
  <c r="L94" s="1"/>
  <c r="L93" s="1"/>
  <c r="J99"/>
  <c r="J100"/>
  <c r="I101"/>
  <c r="I100" s="1"/>
  <c r="I99" s="1"/>
  <c r="J101"/>
  <c r="K101"/>
  <c r="K100" s="1"/>
  <c r="K99" s="1"/>
  <c r="L101"/>
  <c r="L100" s="1"/>
  <c r="L99" s="1"/>
  <c r="J105"/>
  <c r="I106"/>
  <c r="I105" s="1"/>
  <c r="I104" s="1"/>
  <c r="J106"/>
  <c r="K106"/>
  <c r="K105" s="1"/>
  <c r="K104" s="1"/>
  <c r="L106"/>
  <c r="L105" s="1"/>
  <c r="L104" s="1"/>
  <c r="I109"/>
  <c r="J109"/>
  <c r="J104" s="1"/>
  <c r="K109"/>
  <c r="L109"/>
  <c r="I110"/>
  <c r="J110"/>
  <c r="K110"/>
  <c r="L110"/>
  <c r="J114"/>
  <c r="J113" s="1"/>
  <c r="J115"/>
  <c r="I116"/>
  <c r="I115" s="1"/>
  <c r="I114" s="1"/>
  <c r="J116"/>
  <c r="K116"/>
  <c r="K115" s="1"/>
  <c r="K114" s="1"/>
  <c r="L116"/>
  <c r="L115" s="1"/>
  <c r="L114" s="1"/>
  <c r="J119"/>
  <c r="J120"/>
  <c r="I121"/>
  <c r="I120" s="1"/>
  <c r="I119" s="1"/>
  <c r="J121"/>
  <c r="K121"/>
  <c r="K120" s="1"/>
  <c r="K119" s="1"/>
  <c r="L121"/>
  <c r="L120" s="1"/>
  <c r="L119" s="1"/>
  <c r="J123"/>
  <c r="J124"/>
  <c r="I125"/>
  <c r="I124" s="1"/>
  <c r="I123" s="1"/>
  <c r="J125"/>
  <c r="K125"/>
  <c r="K124" s="1"/>
  <c r="K123" s="1"/>
  <c r="L125"/>
  <c r="L124" s="1"/>
  <c r="L123" s="1"/>
  <c r="J127"/>
  <c r="J128"/>
  <c r="I129"/>
  <c r="I128" s="1"/>
  <c r="I127" s="1"/>
  <c r="J129"/>
  <c r="K129"/>
  <c r="K128" s="1"/>
  <c r="K127" s="1"/>
  <c r="L129"/>
  <c r="L128" s="1"/>
  <c r="L127" s="1"/>
  <c r="J131"/>
  <c r="J132"/>
  <c r="I133"/>
  <c r="I132" s="1"/>
  <c r="I131" s="1"/>
  <c r="J133"/>
  <c r="K133"/>
  <c r="K132" s="1"/>
  <c r="K131" s="1"/>
  <c r="L133"/>
  <c r="L132" s="1"/>
  <c r="L131" s="1"/>
  <c r="J135"/>
  <c r="J136"/>
  <c r="I137"/>
  <c r="I136" s="1"/>
  <c r="I135" s="1"/>
  <c r="J137"/>
  <c r="K137"/>
  <c r="K136" s="1"/>
  <c r="K135" s="1"/>
  <c r="L137"/>
  <c r="L136" s="1"/>
  <c r="L135" s="1"/>
  <c r="I141"/>
  <c r="I140" s="1"/>
  <c r="I142"/>
  <c r="J142"/>
  <c r="J141" s="1"/>
  <c r="J140" s="1"/>
  <c r="J139" s="1"/>
  <c r="K142"/>
  <c r="K141" s="1"/>
  <c r="K140" s="1"/>
  <c r="K139" s="1"/>
  <c r="L142"/>
  <c r="L141" s="1"/>
  <c r="L140" s="1"/>
  <c r="L139" s="1"/>
  <c r="I146"/>
  <c r="I145" s="1"/>
  <c r="I147"/>
  <c r="J147"/>
  <c r="J146" s="1"/>
  <c r="J145" s="1"/>
  <c r="K147"/>
  <c r="K146" s="1"/>
  <c r="K145" s="1"/>
  <c r="L147"/>
  <c r="L146" s="1"/>
  <c r="L145" s="1"/>
  <c r="J150"/>
  <c r="I151"/>
  <c r="I150" s="1"/>
  <c r="J151"/>
  <c r="K151"/>
  <c r="K150" s="1"/>
  <c r="L151"/>
  <c r="L150" s="1"/>
  <c r="J153"/>
  <c r="J154"/>
  <c r="I155"/>
  <c r="I154" s="1"/>
  <c r="I153" s="1"/>
  <c r="J155"/>
  <c r="K155"/>
  <c r="K154" s="1"/>
  <c r="K153" s="1"/>
  <c r="L155"/>
  <c r="L154" s="1"/>
  <c r="L153" s="1"/>
  <c r="I160"/>
  <c r="I161"/>
  <c r="J161"/>
  <c r="J160" s="1"/>
  <c r="J159" s="1"/>
  <c r="J158" s="1"/>
  <c r="K161"/>
  <c r="K160" s="1"/>
  <c r="L161"/>
  <c r="L160" s="1"/>
  <c r="L159" s="1"/>
  <c r="L158" s="1"/>
  <c r="J165"/>
  <c r="I166"/>
  <c r="I165" s="1"/>
  <c r="J166"/>
  <c r="K166"/>
  <c r="K165" s="1"/>
  <c r="L166"/>
  <c r="L165" s="1"/>
  <c r="I170"/>
  <c r="I169" s="1"/>
  <c r="I168" s="1"/>
  <c r="I171"/>
  <c r="J171"/>
  <c r="J170" s="1"/>
  <c r="J169" s="1"/>
  <c r="K171"/>
  <c r="K170" s="1"/>
  <c r="K169" s="1"/>
  <c r="L171"/>
  <c r="L170" s="1"/>
  <c r="L169" s="1"/>
  <c r="I174"/>
  <c r="I173" s="1"/>
  <c r="I175"/>
  <c r="J175"/>
  <c r="J174" s="1"/>
  <c r="J173" s="1"/>
  <c r="K175"/>
  <c r="K174" s="1"/>
  <c r="K173" s="1"/>
  <c r="L175"/>
  <c r="L174" s="1"/>
  <c r="L173" s="1"/>
  <c r="J179"/>
  <c r="I180"/>
  <c r="I179" s="1"/>
  <c r="J180"/>
  <c r="K180"/>
  <c r="K179" s="1"/>
  <c r="L180"/>
  <c r="L179" s="1"/>
  <c r="I187"/>
  <c r="J187"/>
  <c r="K187"/>
  <c r="L187"/>
  <c r="I188"/>
  <c r="J188"/>
  <c r="K188"/>
  <c r="L188"/>
  <c r="I190"/>
  <c r="I191"/>
  <c r="J191"/>
  <c r="J190" s="1"/>
  <c r="K191"/>
  <c r="K190" s="1"/>
  <c r="L191"/>
  <c r="L190" s="1"/>
  <c r="J195"/>
  <c r="I196"/>
  <c r="I195" s="1"/>
  <c r="J196"/>
  <c r="K196"/>
  <c r="K195" s="1"/>
  <c r="L196"/>
  <c r="L195" s="1"/>
  <c r="I201"/>
  <c r="J201"/>
  <c r="K201"/>
  <c r="L201"/>
  <c r="I202"/>
  <c r="J202"/>
  <c r="K202"/>
  <c r="L202"/>
  <c r="I206"/>
  <c r="I207"/>
  <c r="J207"/>
  <c r="J206" s="1"/>
  <c r="K207"/>
  <c r="K206" s="1"/>
  <c r="L207"/>
  <c r="L206" s="1"/>
  <c r="I210"/>
  <c r="I209" s="1"/>
  <c r="I211"/>
  <c r="J211"/>
  <c r="J210" s="1"/>
  <c r="J209" s="1"/>
  <c r="K211"/>
  <c r="K210" s="1"/>
  <c r="K209" s="1"/>
  <c r="L211"/>
  <c r="L210" s="1"/>
  <c r="L209" s="1"/>
  <c r="I217"/>
  <c r="I218"/>
  <c r="J218"/>
  <c r="J217" s="1"/>
  <c r="J216" s="1"/>
  <c r="K218"/>
  <c r="K217" s="1"/>
  <c r="K216" s="1"/>
  <c r="L218"/>
  <c r="L217" s="1"/>
  <c r="L216" s="1"/>
  <c r="J220"/>
  <c r="I221"/>
  <c r="I220" s="1"/>
  <c r="J221"/>
  <c r="K221"/>
  <c r="K220" s="1"/>
  <c r="L221"/>
  <c r="L220" s="1"/>
  <c r="J228"/>
  <c r="J229"/>
  <c r="I230"/>
  <c r="I229" s="1"/>
  <c r="I228" s="1"/>
  <c r="J230"/>
  <c r="K230"/>
  <c r="K229" s="1"/>
  <c r="K228" s="1"/>
  <c r="L230"/>
  <c r="L229" s="1"/>
  <c r="L228" s="1"/>
  <c r="J232"/>
  <c r="J233"/>
  <c r="I234"/>
  <c r="I233" s="1"/>
  <c r="I232" s="1"/>
  <c r="J234"/>
  <c r="K234"/>
  <c r="K233" s="1"/>
  <c r="K232" s="1"/>
  <c r="L234"/>
  <c r="L233" s="1"/>
  <c r="L232" s="1"/>
  <c r="I240"/>
  <c r="I241"/>
  <c r="J241"/>
  <c r="J240" s="1"/>
  <c r="K241"/>
  <c r="K240" s="1"/>
  <c r="L241"/>
  <c r="L240" s="1"/>
  <c r="I243"/>
  <c r="J243"/>
  <c r="K243"/>
  <c r="L243"/>
  <c r="I246"/>
  <c r="J246"/>
  <c r="K246"/>
  <c r="L246"/>
  <c r="I249"/>
  <c r="J249"/>
  <c r="K249"/>
  <c r="L249"/>
  <c r="I250"/>
  <c r="J250"/>
  <c r="K250"/>
  <c r="L250"/>
  <c r="I253"/>
  <c r="I254"/>
  <c r="J254"/>
  <c r="J253" s="1"/>
  <c r="K254"/>
  <c r="K253" s="1"/>
  <c r="L254"/>
  <c r="L253" s="1"/>
  <c r="J257"/>
  <c r="I258"/>
  <c r="I257" s="1"/>
  <c r="J258"/>
  <c r="K258"/>
  <c r="K257" s="1"/>
  <c r="L258"/>
  <c r="L257" s="1"/>
  <c r="I261"/>
  <c r="J261"/>
  <c r="K261"/>
  <c r="L261"/>
  <c r="I262"/>
  <c r="J262"/>
  <c r="K262"/>
  <c r="L262"/>
  <c r="I264"/>
  <c r="I265"/>
  <c r="J265"/>
  <c r="J264" s="1"/>
  <c r="K265"/>
  <c r="K264" s="1"/>
  <c r="L265"/>
  <c r="L264" s="1"/>
  <c r="J267"/>
  <c r="I268"/>
  <c r="I267" s="1"/>
  <c r="J268"/>
  <c r="K268"/>
  <c r="K267" s="1"/>
  <c r="L268"/>
  <c r="L267" s="1"/>
  <c r="J272"/>
  <c r="I273"/>
  <c r="I272" s="1"/>
  <c r="J273"/>
  <c r="K273"/>
  <c r="K272" s="1"/>
  <c r="L273"/>
  <c r="L272" s="1"/>
  <c r="I275"/>
  <c r="J275"/>
  <c r="K275"/>
  <c r="L275"/>
  <c r="I278"/>
  <c r="J278"/>
  <c r="K278"/>
  <c r="L278"/>
  <c r="I281"/>
  <c r="I282"/>
  <c r="J282"/>
  <c r="J281" s="1"/>
  <c r="J271" s="1"/>
  <c r="K282"/>
  <c r="K281" s="1"/>
  <c r="L282"/>
  <c r="L281" s="1"/>
  <c r="J285"/>
  <c r="I286"/>
  <c r="I285" s="1"/>
  <c r="J286"/>
  <c r="K286"/>
  <c r="K285" s="1"/>
  <c r="L286"/>
  <c r="L285" s="1"/>
  <c r="I289"/>
  <c r="J289"/>
  <c r="K289"/>
  <c r="L289"/>
  <c r="I290"/>
  <c r="J290"/>
  <c r="K290"/>
  <c r="L290"/>
  <c r="I293"/>
  <c r="I294"/>
  <c r="J294"/>
  <c r="J293" s="1"/>
  <c r="K294"/>
  <c r="K293" s="1"/>
  <c r="L294"/>
  <c r="L293" s="1"/>
  <c r="J296"/>
  <c r="I297"/>
  <c r="I296" s="1"/>
  <c r="J297"/>
  <c r="K297"/>
  <c r="K296" s="1"/>
  <c r="L297"/>
  <c r="L296" s="1"/>
  <c r="I299"/>
  <c r="J299"/>
  <c r="K299"/>
  <c r="L299"/>
  <c r="I300"/>
  <c r="J300"/>
  <c r="K300"/>
  <c r="L300"/>
  <c r="I306"/>
  <c r="I305" s="1"/>
  <c r="J306"/>
  <c r="K306"/>
  <c r="K305" s="1"/>
  <c r="L306"/>
  <c r="L305" s="1"/>
  <c r="I308"/>
  <c r="J308"/>
  <c r="J305" s="1"/>
  <c r="J304" s="1"/>
  <c r="K308"/>
  <c r="L308"/>
  <c r="I311"/>
  <c r="J311"/>
  <c r="K311"/>
  <c r="L311"/>
  <c r="I314"/>
  <c r="I315"/>
  <c r="J315"/>
  <c r="J314" s="1"/>
  <c r="K315"/>
  <c r="K314" s="1"/>
  <c r="L315"/>
  <c r="L314" s="1"/>
  <c r="J318"/>
  <c r="I319"/>
  <c r="I318" s="1"/>
  <c r="J319"/>
  <c r="K319"/>
  <c r="K318" s="1"/>
  <c r="L319"/>
  <c r="L318" s="1"/>
  <c r="I322"/>
  <c r="J322"/>
  <c r="K322"/>
  <c r="L322"/>
  <c r="I323"/>
  <c r="J323"/>
  <c r="K323"/>
  <c r="L323"/>
  <c r="I326"/>
  <c r="I327"/>
  <c r="J327"/>
  <c r="J326" s="1"/>
  <c r="K327"/>
  <c r="K326" s="1"/>
  <c r="L327"/>
  <c r="L326" s="1"/>
  <c r="J329"/>
  <c r="I330"/>
  <c r="I329" s="1"/>
  <c r="J330"/>
  <c r="K330"/>
  <c r="K329" s="1"/>
  <c r="L330"/>
  <c r="L329" s="1"/>
  <c r="I332"/>
  <c r="J332"/>
  <c r="K332"/>
  <c r="L332"/>
  <c r="I333"/>
  <c r="J333"/>
  <c r="K333"/>
  <c r="L333"/>
  <c r="I337"/>
  <c r="J337"/>
  <c r="K337"/>
  <c r="L337"/>
  <c r="I338"/>
  <c r="J338"/>
  <c r="K338"/>
  <c r="L338"/>
  <c r="I340"/>
  <c r="J340"/>
  <c r="K340"/>
  <c r="L340"/>
  <c r="I343"/>
  <c r="J343"/>
  <c r="K343"/>
  <c r="L343"/>
  <c r="J346"/>
  <c r="K346"/>
  <c r="I347"/>
  <c r="I346" s="1"/>
  <c r="I336" s="1"/>
  <c r="J347"/>
  <c r="K347"/>
  <c r="L347"/>
  <c r="L346" s="1"/>
  <c r="I350"/>
  <c r="J350"/>
  <c r="K350"/>
  <c r="L350"/>
  <c r="I351"/>
  <c r="J351"/>
  <c r="K351"/>
  <c r="L351"/>
  <c r="I354"/>
  <c r="I355"/>
  <c r="J355"/>
  <c r="J354" s="1"/>
  <c r="K355"/>
  <c r="K354" s="1"/>
  <c r="L355"/>
  <c r="L354" s="1"/>
  <c r="J358"/>
  <c r="K358"/>
  <c r="I359"/>
  <c r="I358" s="1"/>
  <c r="J359"/>
  <c r="K359"/>
  <c r="L359"/>
  <c r="L358" s="1"/>
  <c r="I361"/>
  <c r="J361"/>
  <c r="K361"/>
  <c r="L361"/>
  <c r="I362"/>
  <c r="J362"/>
  <c r="K362"/>
  <c r="L362"/>
  <c r="I364"/>
  <c r="I365"/>
  <c r="J365"/>
  <c r="J364" s="1"/>
  <c r="K365"/>
  <c r="K364" s="1"/>
  <c r="L365"/>
  <c r="L364" s="1"/>
  <c r="J15" i="3"/>
  <c r="K15"/>
  <c r="K16"/>
  <c r="J17"/>
  <c r="K17" s="1"/>
  <c r="E22"/>
  <c r="F22"/>
  <c r="G22"/>
  <c r="H22"/>
  <c r="I22"/>
  <c r="I368" i="17" l="1"/>
  <c r="K184"/>
  <c r="K368" s="1"/>
  <c r="J238"/>
  <c r="J184" s="1"/>
  <c r="J34"/>
  <c r="I184"/>
  <c r="L184"/>
  <c r="L368" s="1"/>
  <c r="L336" i="14"/>
  <c r="J336"/>
  <c r="K239"/>
  <c r="K186"/>
  <c r="K168"/>
  <c r="K139"/>
  <c r="K113"/>
  <c r="I336"/>
  <c r="J239"/>
  <c r="J238" s="1"/>
  <c r="J186"/>
  <c r="J185" s="1"/>
  <c r="J184" s="1"/>
  <c r="J168"/>
  <c r="J139"/>
  <c r="J34" s="1"/>
  <c r="J368" s="1"/>
  <c r="J113"/>
  <c r="I239"/>
  <c r="I186"/>
  <c r="I168"/>
  <c r="I139"/>
  <c r="I113"/>
  <c r="J93"/>
  <c r="K271"/>
  <c r="K216"/>
  <c r="L66"/>
  <c r="L65" s="1"/>
  <c r="L34" s="1"/>
  <c r="L271"/>
  <c r="J271"/>
  <c r="J216"/>
  <c r="K65"/>
  <c r="I304"/>
  <c r="I271"/>
  <c r="I216"/>
  <c r="K93"/>
  <c r="J66"/>
  <c r="J65" s="1"/>
  <c r="L304"/>
  <c r="L303" s="1"/>
  <c r="L173"/>
  <c r="L159"/>
  <c r="L158" s="1"/>
  <c r="I93"/>
  <c r="I65"/>
  <c r="K304"/>
  <c r="J304"/>
  <c r="J303" s="1"/>
  <c r="J173"/>
  <c r="J159"/>
  <c r="J158" s="1"/>
  <c r="K35"/>
  <c r="K34" s="1"/>
  <c r="K336"/>
  <c r="L239"/>
  <c r="L186"/>
  <c r="L185" s="1"/>
  <c r="L168"/>
  <c r="L139"/>
  <c r="L113"/>
  <c r="I35"/>
  <c r="K336" i="13"/>
  <c r="J336"/>
  <c r="L239"/>
  <c r="K173"/>
  <c r="K168" s="1"/>
  <c r="L113"/>
  <c r="L66"/>
  <c r="L65" s="1"/>
  <c r="J238"/>
  <c r="J113"/>
  <c r="J66"/>
  <c r="J65" s="1"/>
  <c r="L186"/>
  <c r="L185" s="1"/>
  <c r="L168"/>
  <c r="I113"/>
  <c r="I66"/>
  <c r="I65" s="1"/>
  <c r="I34" s="1"/>
  <c r="I304"/>
  <c r="I239"/>
  <c r="K186"/>
  <c r="L304"/>
  <c r="L303" s="1"/>
  <c r="J168"/>
  <c r="K304"/>
  <c r="K303" s="1"/>
  <c r="L271"/>
  <c r="I186"/>
  <c r="I185" s="1"/>
  <c r="I168"/>
  <c r="K239"/>
  <c r="K238" s="1"/>
  <c r="J186"/>
  <c r="J185" s="1"/>
  <c r="L336"/>
  <c r="J304"/>
  <c r="J303" s="1"/>
  <c r="K271"/>
  <c r="J271"/>
  <c r="K216"/>
  <c r="L139"/>
  <c r="L34"/>
  <c r="I271"/>
  <c r="K139"/>
  <c r="K93"/>
  <c r="K35"/>
  <c r="K113"/>
  <c r="I336"/>
  <c r="I216"/>
  <c r="J139"/>
  <c r="J93"/>
  <c r="J35"/>
  <c r="K239" i="12"/>
  <c r="K238" s="1"/>
  <c r="J186"/>
  <c r="J185" s="1"/>
  <c r="I35"/>
  <c r="J239"/>
  <c r="L66"/>
  <c r="L65" s="1"/>
  <c r="J168"/>
  <c r="K271"/>
  <c r="J113"/>
  <c r="J271"/>
  <c r="I66"/>
  <c r="I65" s="1"/>
  <c r="K304"/>
  <c r="K303" s="1"/>
  <c r="L168"/>
  <c r="L113"/>
  <c r="I271"/>
  <c r="I113"/>
  <c r="L186"/>
  <c r="L185" s="1"/>
  <c r="L93"/>
  <c r="K66"/>
  <c r="K65" s="1"/>
  <c r="I238"/>
  <c r="L336"/>
  <c r="L304"/>
  <c r="L303" s="1"/>
  <c r="K173"/>
  <c r="K168" s="1"/>
  <c r="K35"/>
  <c r="L271"/>
  <c r="J173"/>
  <c r="J35"/>
  <c r="J304"/>
  <c r="J303" s="1"/>
  <c r="I186"/>
  <c r="I185" s="1"/>
  <c r="I93"/>
  <c r="I336"/>
  <c r="I303" s="1"/>
  <c r="L239"/>
  <c r="L238" s="1"/>
  <c r="K186"/>
  <c r="K185" s="1"/>
  <c r="K93"/>
  <c r="L35"/>
  <c r="L34" s="1"/>
  <c r="L304" i="10"/>
  <c r="I271"/>
  <c r="I185"/>
  <c r="J304"/>
  <c r="L186"/>
  <c r="L185" s="1"/>
  <c r="L168"/>
  <c r="I139"/>
  <c r="K304"/>
  <c r="K303" s="1"/>
  <c r="K186"/>
  <c r="K185" s="1"/>
  <c r="K168"/>
  <c r="L93"/>
  <c r="I66"/>
  <c r="I65" s="1"/>
  <c r="J336"/>
  <c r="K216"/>
  <c r="K93"/>
  <c r="J93"/>
  <c r="L336"/>
  <c r="J168"/>
  <c r="J159"/>
  <c r="J158" s="1"/>
  <c r="K113"/>
  <c r="J271"/>
  <c r="J238" s="1"/>
  <c r="K336"/>
  <c r="I304"/>
  <c r="L239"/>
  <c r="L238" s="1"/>
  <c r="J216"/>
  <c r="J185" s="1"/>
  <c r="J113"/>
  <c r="I93"/>
  <c r="K239"/>
  <c r="I168"/>
  <c r="I34" s="1"/>
  <c r="K35"/>
  <c r="I336"/>
  <c r="L113"/>
  <c r="L34" s="1"/>
  <c r="L271"/>
  <c r="L173"/>
  <c r="I113"/>
  <c r="I104"/>
  <c r="L66"/>
  <c r="L65" s="1"/>
  <c r="J35"/>
  <c r="K271"/>
  <c r="I239"/>
  <c r="I238" s="1"/>
  <c r="K173"/>
  <c r="K66"/>
  <c r="K65" s="1"/>
  <c r="J93" i="9"/>
  <c r="K66"/>
  <c r="K65" s="1"/>
  <c r="K113"/>
  <c r="J113"/>
  <c r="J66"/>
  <c r="J65" s="1"/>
  <c r="I304"/>
  <c r="I104"/>
  <c r="I93" s="1"/>
  <c r="I66"/>
  <c r="I65" s="1"/>
  <c r="J168"/>
  <c r="L304"/>
  <c r="L303" s="1"/>
  <c r="I113"/>
  <c r="J336"/>
  <c r="L239"/>
  <c r="I186"/>
  <c r="I185" s="1"/>
  <c r="L139"/>
  <c r="L271"/>
  <c r="L34"/>
  <c r="I336"/>
  <c r="K271"/>
  <c r="J216"/>
  <c r="J185" s="1"/>
  <c r="J184" s="1"/>
  <c r="J173"/>
  <c r="L159"/>
  <c r="L158" s="1"/>
  <c r="K35"/>
  <c r="J271"/>
  <c r="K304"/>
  <c r="K303" s="1"/>
  <c r="K239"/>
  <c r="K139"/>
  <c r="L93"/>
  <c r="L336"/>
  <c r="I239"/>
  <c r="I238" s="1"/>
  <c r="J35"/>
  <c r="J34" s="1"/>
  <c r="J304"/>
  <c r="J303" s="1"/>
  <c r="I271"/>
  <c r="J239"/>
  <c r="J238" s="1"/>
  <c r="J139"/>
  <c r="K93"/>
  <c r="L66"/>
  <c r="L65" s="1"/>
  <c r="I35"/>
  <c r="K113" i="6"/>
  <c r="L186"/>
  <c r="L185" s="1"/>
  <c r="K336"/>
  <c r="K304"/>
  <c r="K303" s="1"/>
  <c r="K271"/>
  <c r="L239"/>
  <c r="L238" s="1"/>
  <c r="K186"/>
  <c r="K185" s="1"/>
  <c r="K159"/>
  <c r="K158" s="1"/>
  <c r="I139"/>
  <c r="L113"/>
  <c r="L336"/>
  <c r="L304"/>
  <c r="L271"/>
  <c r="J336"/>
  <c r="K239"/>
  <c r="J186"/>
  <c r="J185" s="1"/>
  <c r="L168"/>
  <c r="J93"/>
  <c r="I113"/>
  <c r="I34" s="1"/>
  <c r="I304"/>
  <c r="I303" s="1"/>
  <c r="I271"/>
  <c r="J239"/>
  <c r="J238" s="1"/>
  <c r="I216"/>
  <c r="K168"/>
  <c r="J168"/>
  <c r="I159"/>
  <c r="I158" s="1"/>
  <c r="I239"/>
  <c r="L35"/>
  <c r="J303"/>
  <c r="J35"/>
  <c r="L66"/>
  <c r="L65" s="1"/>
  <c r="K35"/>
  <c r="I186"/>
  <c r="J65"/>
  <c r="K66"/>
  <c r="K65" s="1"/>
  <c r="K23" i="3"/>
  <c r="J22"/>
  <c r="J368" i="17" l="1"/>
  <c r="K185" i="14"/>
  <c r="I303"/>
  <c r="I185"/>
  <c r="K238"/>
  <c r="I34"/>
  <c r="I238"/>
  <c r="L238"/>
  <c r="L184" s="1"/>
  <c r="L368" s="1"/>
  <c r="K303"/>
  <c r="K34" i="13"/>
  <c r="J34"/>
  <c r="K185"/>
  <c r="K184" s="1"/>
  <c r="I238"/>
  <c r="L238"/>
  <c r="L184" s="1"/>
  <c r="L368" s="1"/>
  <c r="I303"/>
  <c r="I184" s="1"/>
  <c r="I368" s="1"/>
  <c r="J184"/>
  <c r="L368" i="12"/>
  <c r="K184"/>
  <c r="J238"/>
  <c r="L184"/>
  <c r="I34"/>
  <c r="K34"/>
  <c r="K368" s="1"/>
  <c r="I184"/>
  <c r="J34"/>
  <c r="J184"/>
  <c r="K238" i="10"/>
  <c r="J303"/>
  <c r="J184" s="1"/>
  <c r="K34"/>
  <c r="K368" s="1"/>
  <c r="K184"/>
  <c r="J34"/>
  <c r="I303"/>
  <c r="I184" s="1"/>
  <c r="I368" s="1"/>
  <c r="L303"/>
  <c r="L184" s="1"/>
  <c r="L368" s="1"/>
  <c r="J368" i="9"/>
  <c r="I303"/>
  <c r="I34"/>
  <c r="K238"/>
  <c r="K184" s="1"/>
  <c r="I184"/>
  <c r="K34"/>
  <c r="K368" s="1"/>
  <c r="L238"/>
  <c r="L184" s="1"/>
  <c r="L368" s="1"/>
  <c r="I368" i="6"/>
  <c r="J34"/>
  <c r="I238"/>
  <c r="K238"/>
  <c r="K184" s="1"/>
  <c r="I185"/>
  <c r="I184" s="1"/>
  <c r="L34"/>
  <c r="K34"/>
  <c r="J184"/>
  <c r="L303"/>
  <c r="L184" s="1"/>
  <c r="K184" i="14" l="1"/>
  <c r="K368" s="1"/>
  <c r="I184"/>
  <c r="I368"/>
  <c r="J368" i="13"/>
  <c r="K368"/>
  <c r="I368" i="12"/>
  <c r="J368"/>
  <c r="J368" i="10"/>
  <c r="I368" i="9"/>
  <c r="K368" i="6"/>
  <c r="L368"/>
  <c r="J368"/>
</calcChain>
</file>

<file path=xl/sharedStrings.xml><?xml version="1.0" encoding="utf-8"?>
<sst xmlns="http://schemas.openxmlformats.org/spreadsheetml/2006/main" count="3158" uniqueCount="437">
  <si>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</si>
  <si>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</si>
  <si>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</si>
  <si>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</si>
  <si>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</si>
  <si>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</si>
  <si>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Sporto centras, 163740253</t>
  </si>
  <si>
    <t>(įstaigos pavadinimas, kodas Juridinių asmenų registre, adresas)</t>
  </si>
  <si>
    <t>BIUDŽETO IŠLAIDŲ SĄMATOS VYKDYMO</t>
  </si>
  <si>
    <t xml:space="preserve"> mėn.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</si>
  <si>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</si>
  <si>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</si>
  <si>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</si>
  <si>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</si>
  <si>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</si>
  <si>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</si>
  <si>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</si>
  <si>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</si>
  <si>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163740253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</si>
  <si>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</si>
  <si>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</si>
  <si>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</si>
  <si>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</si>
  <si>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</si>
  <si>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</si>
  <si>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</si>
  <si>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</si>
  <si>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</si>
  <si>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</si>
  <si>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</si>
  <si>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</si>
  <si>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</si>
  <si>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</si>
  <si>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</si>
  <si>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</si>
  <si>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</si>
  <si>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</si>
  <si>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</si>
  <si>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</si>
  <si>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</si>
  <si>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</si>
  <si>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</si>
  <si>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</si>
  <si>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</si>
  <si>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</si>
  <si>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</si>
  <si>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</si>
  <si>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</si>
  <si>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</si>
  <si>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</si>
  <si>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</si>
  <si>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</si>
  <si>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</si>
  <si>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</si>
  <si>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</si>
  <si>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</si>
  <si>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</si>
  <si>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</si>
  <si>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</si>
  <si>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</si>
  <si>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</si>
  <si>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</si>
  <si>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</si>
  <si>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</si>
  <si>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</si>
  <si>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</si>
  <si>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</si>
  <si>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</si>
  <si>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</si>
  <si>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</si>
  <si>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</si>
  <si>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</si>
  <si>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</si>
  <si>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</si>
  <si>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</si>
  <si>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</si>
  <si>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</si>
  <si>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</si>
  <si>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</si>
  <si>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</si>
  <si>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</si>
  <si>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</si>
  <si>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</si>
  <si>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</si>
  <si>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</si>
  <si>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</si>
  <si>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</si>
  <si>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</si>
  <si>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</si>
  <si>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</si>
  <si>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</si>
  <si>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</si>
  <si>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</si>
  <si>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</si>
  <si>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</si>
  <si>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</si>
  <si>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</si>
  <si>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</si>
  <si>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</si>
  <si>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</si>
  <si>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</si>
  <si>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</si>
  <si>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</si>
  <si>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</si>
  <si>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</si>
  <si>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</si>
  <si>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</si>
  <si>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</si>
  <si>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</si>
  <si>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</si>
  <si>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</si>
  <si>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</si>
  <si>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</si>
  <si>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</si>
  <si>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</si>
  <si>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</si>
  <si>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</si>
  <si>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</si>
  <si>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</si>
  <si>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</si>
  <si>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</si>
  <si>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</si>
  <si>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</si>
  <si>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</si>
  <si>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</si>
  <si>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</si>
  <si>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</si>
  <si>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</si>
  <si>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</si>
  <si>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</si>
  <si>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</si>
  <si>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</si>
  <si>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</si>
  <si>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</si>
  <si>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</si>
  <si>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</si>
  <si>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</si>
  <si>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</si>
  <si>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</si>
  <si>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</si>
  <si>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</si>
  <si>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</si>
  <si>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</si>
  <si>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</si>
  <si>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</si>
  <si>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</si>
  <si>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</si>
  <si>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</si>
  <si>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</si>
  <si>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</si>
  <si>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</si>
  <si>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</si>
  <si>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</si>
  <si>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</si>
  <si>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</si>
  <si>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</si>
  <si>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</si>
  <si>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</si>
  <si>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</si>
  <si>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</si>
  <si>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</si>
  <si>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</si>
  <si>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</si>
  <si>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</si>
  <si>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</si>
  <si>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</si>
  <si>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</si>
  <si>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</si>
  <si>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</si>
  <si>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</si>
  <si>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</si>
  <si>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</si>
  <si>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</si>
  <si>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</si>
  <si>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</si>
  <si>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</si>
  <si>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</si>
  <si>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</si>
  <si>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</si>
  <si>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</si>
  <si>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</si>
  <si>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</si>
  <si>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</si>
  <si>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</si>
  <si>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</si>
  <si>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</si>
  <si>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</si>
  <si>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</si>
  <si>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</si>
  <si>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</si>
  <si>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</si>
  <si>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</si>
  <si>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</si>
  <si>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</si>
  <si>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</si>
  <si>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</si>
  <si>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</si>
  <si>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</si>
  <si>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</si>
  <si>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</si>
  <si>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</si>
  <si>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</si>
  <si>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</si>
  <si>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</si>
  <si>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</si>
  <si>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</si>
  <si>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</si>
  <si>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</si>
  <si>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</si>
  <si>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</si>
  <si>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</si>
  <si>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</si>
  <si>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</si>
  <si>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</si>
  <si>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</si>
  <si>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</si>
  <si>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</si>
  <si>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</si>
  <si>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</si>
  <si>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</si>
  <si>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</si>
  <si>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</si>
  <si>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Liutikas</t>
  </si>
  <si>
    <t>(įstaigos vadovo ar jo įgalioto asmens pareigų  pavadinimas)</t>
  </si>
  <si>
    <t>(parašas)</t>
  </si>
  <si>
    <t>(vardas ir pavardė)</t>
  </si>
  <si>
    <t>Viktorija Kaprizkina</t>
  </si>
  <si>
    <t>(finansinę apskaitą tvarkančio asmens, centralizuotos apskaitos įstaigos vadovo arba jo įgalioto asmens pareigų pavadinimas)</t>
  </si>
  <si>
    <t>(ataskaitos rengėjas, tel. Nr.</t>
  </si>
  <si>
    <t>Daiva Butkienė,  +370 659 47103</t>
  </si>
  <si>
    <t>Įstaigos vadovas</t>
  </si>
  <si>
    <t>X</t>
  </si>
  <si>
    <t>Likutis ataskaitinio laikotarpio pabaigoje,
iš viso</t>
  </si>
  <si>
    <t>Pajamos iš viso</t>
  </si>
  <si>
    <t>Pajamų už neprioritetinės infrastruktūros plėtrą įmokos</t>
  </si>
  <si>
    <t>Pajamų už prioritetinės infrastruktūros plėtrą įmokos</t>
  </si>
  <si>
    <t>Pajamų už infrastruktūros plėtrą įmokos, iš jų:</t>
  </si>
  <si>
    <t>Pajamų už socialinio būsto paslaugas įmokos</t>
  </si>
  <si>
    <t xml:space="preserve">Pajamų už ilgalaikio ir trumpalaikio materialiojo turto nuomą įmokos
</t>
  </si>
  <si>
    <t xml:space="preserve">Įmokos už išlaikymą švietimo, socialinės apsaugos ir kitose įstaigose
</t>
  </si>
  <si>
    <t>Biudžetinių įstaigų pajamų už prekes ir paslaugas įmokos</t>
  </si>
  <si>
    <t>ataskaitiniam laikotarpiui</t>
  </si>
  <si>
    <t>metams</t>
  </si>
  <si>
    <t>Negauti biudžeto asignavimai per ataskaitinį laikotarpį</t>
  </si>
  <si>
    <t>Gauti biudžeto asignavimai per ataskaitinį laikotarpį</t>
  </si>
  <si>
    <t>Faktinės įmokos į biudžetą ataskaitinį laikotarpį</t>
  </si>
  <si>
    <t>Patvirtinta įmokų suma, įskaitant patikslinimą</t>
  </si>
  <si>
    <t>Likutis metų pražioje</t>
  </si>
  <si>
    <t>Pavadinimas</t>
  </si>
  <si>
    <t>(Eur., euro cnt.)</t>
  </si>
  <si>
    <t>(Registracijos kodas ir buveinės adresas)</t>
  </si>
  <si>
    <t>163740253, J.Janonio 9, Gargždai</t>
  </si>
  <si>
    <t>(Įstaigos pavadinimas)</t>
  </si>
  <si>
    <t>Klaipėdos rajono savivaldybės Biudžetinė įstaiga Sporto centras</t>
  </si>
  <si>
    <t xml:space="preserve">P A T V I R T I N T A 	
Klaipėdos rajono savivaldybės	
administracijos direktoriaus	
2023 m. kovo  21 d.	
įsakymu Nr.(5.1.1) AV - 747	</t>
  </si>
  <si>
    <t xml:space="preserve"> Biudžetinių įstaigų centralizuotos apskaitos skyriaus vedėja</t>
  </si>
  <si>
    <t xml:space="preserve"> PAŽYMA APIE PAJAMAS UŽ PASLAUGAS IR NUOMĄ 2023 M. RUGSĖJO 30 D</t>
  </si>
  <si>
    <t>Biudžetinių įstaigų centralizuotos apskaitos skyriaus vedėja</t>
  </si>
  <si>
    <t>Savivaldybės biudžeto lėšos</t>
  </si>
  <si>
    <t>01</t>
  </si>
  <si>
    <t>08</t>
  </si>
  <si>
    <t>SB</t>
  </si>
  <si>
    <t>8</t>
  </si>
  <si>
    <t>8.1.1.1. BĮ Klaipėdos rajono savivaldybės sporto centro veiklos organizavimas</t>
  </si>
  <si>
    <t>Sportininkų rengimo centrai</t>
  </si>
  <si>
    <t>Kūno kultūros ir sporto plėtros programa</t>
  </si>
  <si>
    <t>2023.10.06 Nr.________________</t>
  </si>
  <si>
    <t>2023 M. RUGSĖJO MĖN. 30 D.</t>
  </si>
  <si>
    <t>(Biudžeto išlaidų sąmatos vykdymo 2023 m. rugsėjo mėn. 30 d. metinės, ketvirtinės ataskaitos forma Nr. 2)</t>
  </si>
  <si>
    <t>Pajamos už paslaugas ir nuomą</t>
  </si>
  <si>
    <t>S</t>
  </si>
  <si>
    <t>8.1.2.13. Sportininkų ir jų trenerių skatinimas už pasiektus sporto laimėjimus</t>
  </si>
  <si>
    <t>02</t>
  </si>
  <si>
    <t>8.2.2.6. Daugiafunkcio sporto ir pramogų centro Gargžduose,  Dariaus ir Girėno g. 4, statyba</t>
  </si>
  <si>
    <t>Poilsio ir sporto priemonės</t>
  </si>
  <si>
    <t>9</t>
  </si>
  <si>
    <t>9.4.1.7. Gyventojų iniciatyvų, skirtų gyvenamajai aplinkai gerinti, skatinimas</t>
  </si>
  <si>
    <t>Savivaldybės valdymo ir pagrindinių funkcijų vykdymo programa</t>
  </si>
  <si>
    <t>(Parašas) (Vardas ir pavardė)</t>
  </si>
  <si>
    <t>08.01.01.02.</t>
  </si>
  <si>
    <t>Iš viso</t>
  </si>
  <si>
    <t>Ilgalaikiam turtui įsigyti</t>
  </si>
  <si>
    <t>Kitoms išlaidoms</t>
  </si>
  <si>
    <t>08.01.01.01.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</si>
  <si>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</si>
  <si>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</si>
  <si>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</si>
  <si>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</si>
  <si>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</si>
  <si>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</si>
  <si>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</si>
  <si>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Ataskaitinis laikotarpis:</t>
  </si>
  <si>
    <t>2023 Nr.______</t>
  </si>
  <si>
    <t>PAŽYMA DĖL GAUTINŲ, GAUTŲ IR GRĄŽINTINŲ FINANSAVIMO SUMŲ</t>
  </si>
  <si>
    <t>Klaipėdos raj. savivaldybės administracijos (Biudžeto ir ekonomikos skyriui)</t>
  </si>
  <si>
    <t>Sporto centras</t>
  </si>
  <si>
    <t xml:space="preserve"> Daiva Butkienė , tel   +370 659 47103 </t>
  </si>
  <si>
    <t>(vyriausiojo buhalterio (buhalterio) ar jo įgalioto asmens pareigos)</t>
  </si>
  <si>
    <t>(vadovo ar jo įgalioto asmens pareigos)</t>
  </si>
  <si>
    <t>IŠ VISO:</t>
  </si>
  <si>
    <t>Apskaičiuotos prekių turto ir paslaugų pardavimo pajamos</t>
  </si>
  <si>
    <t>Apskaičiuotos turto naudojimo pajamos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</si>
  <si>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</si>
  <si>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</si>
  <si>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</si>
  <si>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</si>
  <si>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</si>
  <si>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</si>
  <si>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pavadinimas</t>
  </si>
  <si>
    <t>Didžiosios knygos sąskaitos numeris</t>
  </si>
  <si>
    <t>(Eurais.euro ct,)</t>
  </si>
  <si>
    <t xml:space="preserve">              (sudarymo vieta)</t>
  </si>
  <si>
    <t xml:space="preserve">     Gargždai    </t>
  </si>
  <si>
    <t xml:space="preserve">                                     (data)</t>
  </si>
  <si>
    <t>(įstaigos pavadinimas, kodas)</t>
  </si>
  <si>
    <t>BIUDŽETINĖ  ĮSTAIGA  SPORTO  CENTRAS</t>
  </si>
  <si>
    <t xml:space="preserve">(Savivaldybės biudžetinių įstaigų  pajamų įmokų ataskaitos forma S7) 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</si>
  <si>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</si>
  <si>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</si>
  <si>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</si>
  <si>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</si>
  <si>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</si>
  <si>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t>2023-10-10  Nr.</t>
  </si>
  <si>
    <t>Ketvirčio</t>
  </si>
  <si>
    <t>2023.10.08 Nr.________________</t>
  </si>
  <si>
    <t>Atsargoms</t>
  </si>
  <si>
    <t xml:space="preserve">                                  (vardas ir pavardė)</t>
  </si>
  <si>
    <t xml:space="preserve">  (parašas)</t>
  </si>
  <si>
    <t>Iš viso:</t>
  </si>
  <si>
    <t>3.1.1.2.1.3</t>
  </si>
  <si>
    <t>Infrastruktūros ir kitų statynių įsigyjimo išlaidos</t>
  </si>
  <si>
    <t>Darbdavio socialinė parama pinigais</t>
  </si>
  <si>
    <t>2.7.3.1.1.1.</t>
  </si>
  <si>
    <t>Startiniai mokesčiai</t>
  </si>
  <si>
    <t>Apsauga, kitos paslaugos</t>
  </si>
  <si>
    <t>Ūkio ir kan.prekės, inventorius</t>
  </si>
  <si>
    <t>UAB "Verslo sistemų bankas"</t>
  </si>
  <si>
    <t>iš jų:</t>
  </si>
  <si>
    <t>2.2.1.1.1.30</t>
  </si>
  <si>
    <t>2.2.1.1.1.22.</t>
  </si>
  <si>
    <t>2.2.1.1.1.21.</t>
  </si>
  <si>
    <t>atliekų tvarkymui</t>
  </si>
  <si>
    <t>vandentiekiui, kanalizacijai</t>
  </si>
  <si>
    <t>elektros energijai</t>
  </si>
  <si>
    <t>šildymui</t>
  </si>
  <si>
    <t>2.2.1.1.1.20</t>
  </si>
  <si>
    <t xml:space="preserve">2.2.1.1.1.16. </t>
  </si>
  <si>
    <t>Mat. turto paprastojo remonto išlaidos</t>
  </si>
  <si>
    <t xml:space="preserve">2.2.1.1.1.15. </t>
  </si>
  <si>
    <t>Materialiojo ir nemat. turto nuomos išlaidos</t>
  </si>
  <si>
    <t xml:space="preserve">2.2.1.1.1.14. </t>
  </si>
  <si>
    <t xml:space="preserve">2.2.1.1.1.12. </t>
  </si>
  <si>
    <t xml:space="preserve">2.2.1.1.1.11. </t>
  </si>
  <si>
    <t>Aprangos ir patalynės įsigijimo išlaidos</t>
  </si>
  <si>
    <t xml:space="preserve">2.2.1.1.1.7. </t>
  </si>
  <si>
    <t>Transporto išlaikymo  išlaidos</t>
  </si>
  <si>
    <t xml:space="preserve">2.2.1.1.1.6. </t>
  </si>
  <si>
    <t>Ryšių paslaugų įsigijimo išlaidos</t>
  </si>
  <si>
    <t xml:space="preserve">2.2.1.1.1.5. </t>
  </si>
  <si>
    <t>Medikamentų įsigijimo išlaidos</t>
  </si>
  <si>
    <t xml:space="preserve">2.2.1.1.1.2. </t>
  </si>
  <si>
    <t xml:space="preserve">2.2.1.1.1.1. </t>
  </si>
  <si>
    <t>Prekių ir paslaugų įsigijimo išlaidos</t>
  </si>
  <si>
    <t>2.2.1.</t>
  </si>
  <si>
    <t>Socialinio draudimo įmokos</t>
  </si>
  <si>
    <t>2.1.2.</t>
  </si>
  <si>
    <t>gyventojų pajamų mokestis</t>
  </si>
  <si>
    <t>2.1.1.</t>
  </si>
  <si>
    <t xml:space="preserve">ES/VBES </t>
  </si>
  <si>
    <t>ML</t>
  </si>
  <si>
    <t>VBD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</si>
  <si>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</si>
  <si>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</si>
  <si>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</si>
  <si>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</si>
  <si>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 xml:space="preserve">savivaldybės
 biudžeto </t>
  </si>
  <si>
    <t xml:space="preserve"> biudžeto lėšos</t>
  </si>
  <si>
    <t xml:space="preserve">Iš viso  </t>
  </si>
  <si>
    <t>(Eurais)</t>
  </si>
  <si>
    <r>
      <t xml:space="preserve">  Metinė</t>
    </r>
    <r>
      <rPr>
        <sz val="8"/>
        <rFont val="Arial"/>
        <family val="2"/>
        <charset val="186"/>
      </rPr>
      <t>,</t>
    </r>
    <r>
      <rPr>
        <u/>
        <sz val="8"/>
        <rFont val="Arial"/>
        <family val="2"/>
      </rPr>
      <t xml:space="preserve"> ketvirtinė</t>
    </r>
  </si>
  <si>
    <t>PAŽYMA PRIE MOKĖTINŲ SUMŲ 2023 M.RUGSĖJO 30 D. ATASKAITOS 9 PRIEDO</t>
  </si>
  <si>
    <t>BIUDŽETINĖ ĮSTAIGA  SPORTO CENTRAS</t>
  </si>
  <si>
    <t>įsakymu Nr. (5.1.1 E) AV-659</t>
  </si>
  <si>
    <t xml:space="preserve">KLAIPĖDOS RAJONO SAVIVALDYBĖS </t>
  </si>
  <si>
    <t>2020 m. kovo 24 d.</t>
  </si>
  <si>
    <t>administracijos direktoriaus</t>
  </si>
  <si>
    <t>Klaipėdos rajono savivaldybės</t>
  </si>
  <si>
    <t>P A T V I R T I N T A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</si>
  <si>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</si>
  <si>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</si>
  <si>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</si>
  <si>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</si>
  <si>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</si>
  <si>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</si>
  <si>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</si>
  <si>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</si>
  <si>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</si>
  <si>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</si>
  <si>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</si>
  <si>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</si>
  <si>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</si>
  <si>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</si>
  <si>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</si>
  <si>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</si>
  <si>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</si>
  <si>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</si>
  <si>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</si>
  <si>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</si>
  <si>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</si>
  <si>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</si>
  <si>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</si>
  <si>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</si>
  <si>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</si>
  <si>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</si>
  <si>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</si>
  <si>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</si>
  <si>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</si>
  <si>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</si>
  <si>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</si>
  <si>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</si>
  <si>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</si>
  <si>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2023.10.10 Nr.________________</t>
  </si>
  <si>
    <t>3 ketvirtis</t>
  </si>
  <si>
    <t>2023 m. rugsėjo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</si>
  <si>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</si>
  <si>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</si>
  <si>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</si>
  <si>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</si>
  <si>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</si>
  <si>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</si>
  <si>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</si>
  <si>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</si>
  <si>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</si>
  <si>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</si>
  <si>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>Biudžetinių įstaigų centralizuotos apskaitos</t>
  </si>
  <si>
    <t xml:space="preserve"> skyriaus vedėja</t>
  </si>
  <si>
    <t>SAVIVALDYBĖS BIUDŽETINIŲ ĮSTAIGŲ  PAJAMŲ ĮMOKŲ ATASKAITA UŽ  2023 METŲ III KETVIRTĮ</t>
  </si>
</sst>
</file>

<file path=xl/styles.xml><?xml version="1.0" encoding="utf-8"?>
<styleSheet xmlns="http://schemas.openxmlformats.org/spreadsheetml/2006/main">
  <numFmts count="1">
    <numFmt numFmtId="164" formatCode="0.0"/>
  </numFmts>
  <fonts count="58">
    <font>
      <sz val="11"/>
      <color rgb="FF000000"/>
      <name val="Calibri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Arial"/>
      <family val="2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Times New Roman Baltic"/>
      <charset val="186"/>
    </font>
    <font>
      <sz val="10"/>
      <color rgb="FF000000"/>
      <name val="Times New Roman"/>
      <family val="1"/>
    </font>
    <font>
      <sz val="10"/>
      <name val="Arial"/>
      <family val="2"/>
      <charset val="186"/>
    </font>
    <font>
      <b/>
      <sz val="10"/>
      <name val="EYInterstate Light"/>
    </font>
    <font>
      <u/>
      <sz val="11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7">
    <xf numFmtId="0" fontId="0" fillId="0" borderId="0"/>
    <xf numFmtId="0" fontId="18" fillId="0" borderId="0"/>
    <xf numFmtId="0" fontId="26" fillId="0" borderId="0" applyFill="0" applyProtection="0"/>
    <xf numFmtId="0" fontId="27" fillId="0" borderId="0"/>
    <xf numFmtId="0" fontId="31" fillId="0" borderId="0"/>
    <xf numFmtId="0" fontId="37" fillId="0" borderId="0" applyFill="0" applyProtection="0"/>
    <xf numFmtId="0" fontId="47" fillId="0" borderId="0"/>
  </cellStyleXfs>
  <cellXfs count="46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9" fillId="0" borderId="0" xfId="1" applyFont="1" applyProtection="1">
      <protection locked="0"/>
    </xf>
    <xf numFmtId="0" fontId="19" fillId="0" borderId="0" xfId="1" applyFont="1" applyAlignment="1" applyProtection="1">
      <alignment horizontal="left"/>
      <protection locked="0"/>
    </xf>
    <xf numFmtId="0" fontId="20" fillId="0" borderId="0" xfId="1" applyFont="1" applyAlignment="1" applyProtection="1">
      <alignment horizontal="center"/>
      <protection locked="0"/>
    </xf>
    <xf numFmtId="0" fontId="19" fillId="0" borderId="17" xfId="1" applyFont="1" applyBorder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21" xfId="1" applyFont="1" applyBorder="1" applyAlignment="1">
      <alignment horizontal="center" vertical="center"/>
    </xf>
    <xf numFmtId="2" fontId="19" fillId="0" borderId="23" xfId="1" applyNumberFormat="1" applyFont="1" applyBorder="1" applyAlignment="1">
      <alignment horizontal="center" vertical="center"/>
    </xf>
    <xf numFmtId="2" fontId="19" fillId="0" borderId="21" xfId="1" applyNumberFormat="1" applyFont="1" applyBorder="1" applyAlignment="1">
      <alignment horizontal="center" vertical="center"/>
    </xf>
    <xf numFmtId="2" fontId="19" fillId="0" borderId="22" xfId="1" applyNumberFormat="1" applyFont="1" applyBorder="1" applyAlignment="1">
      <alignment horizontal="center" vertical="center"/>
    </xf>
    <xf numFmtId="2" fontId="19" fillId="0" borderId="25" xfId="1" applyNumberFormat="1" applyFont="1" applyBorder="1" applyAlignment="1" applyProtection="1">
      <alignment horizontal="center" vertical="center"/>
      <protection locked="0"/>
    </xf>
    <xf numFmtId="2" fontId="19" fillId="0" borderId="25" xfId="1" applyNumberFormat="1" applyFont="1" applyBorder="1" applyAlignment="1">
      <alignment horizontal="center" vertical="center"/>
    </xf>
    <xf numFmtId="0" fontId="19" fillId="0" borderId="23" xfId="1" applyFont="1" applyBorder="1" applyAlignment="1" applyProtection="1">
      <alignment horizontal="center" vertical="center" wrapText="1"/>
      <protection locked="0"/>
    </xf>
    <xf numFmtId="2" fontId="19" fillId="0" borderId="28" xfId="1" applyNumberFormat="1" applyFont="1" applyBorder="1" applyAlignment="1">
      <alignment horizontal="center" vertical="center"/>
    </xf>
    <xf numFmtId="2" fontId="19" fillId="0" borderId="21" xfId="1" applyNumberFormat="1" applyFont="1" applyBorder="1" applyAlignment="1" applyProtection="1">
      <alignment horizontal="center" vertical="center"/>
      <protection locked="0"/>
    </xf>
    <xf numFmtId="2" fontId="19" fillId="0" borderId="23" xfId="1" applyNumberFormat="1" applyFont="1" applyBorder="1" applyAlignment="1">
      <alignment horizontal="center" vertical="center" wrapText="1"/>
    </xf>
    <xf numFmtId="2" fontId="19" fillId="0" borderId="22" xfId="1" applyNumberFormat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21" fillId="0" borderId="0" xfId="1" applyFont="1" applyProtection="1">
      <protection locked="0"/>
    </xf>
    <xf numFmtId="0" fontId="20" fillId="0" borderId="0" xfId="1" applyFont="1" applyAlignment="1" applyProtection="1">
      <alignment horizontal="right"/>
      <protection locked="0"/>
    </xf>
    <xf numFmtId="14" fontId="22" fillId="0" borderId="0" xfId="1" applyNumberFormat="1" applyFont="1" applyProtection="1">
      <protection locked="0"/>
    </xf>
    <xf numFmtId="0" fontId="23" fillId="0" borderId="0" xfId="1" applyFont="1" applyProtection="1">
      <protection locked="0"/>
    </xf>
    <xf numFmtId="0" fontId="24" fillId="0" borderId="0" xfId="1" applyFont="1" applyProtection="1">
      <protection locked="0"/>
    </xf>
    <xf numFmtId="0" fontId="25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left" indent="20"/>
      <protection locked="0"/>
    </xf>
    <xf numFmtId="0" fontId="20" fillId="0" borderId="0" xfId="1" applyFont="1" applyAlignment="1" applyProtection="1">
      <alignment horizontal="left" indent="20"/>
      <protection locked="0"/>
    </xf>
    <xf numFmtId="0" fontId="19" fillId="0" borderId="0" xfId="1" applyFont="1" applyAlignment="1" applyProtection="1">
      <alignment wrapText="1"/>
      <protection locked="0"/>
    </xf>
    <xf numFmtId="0" fontId="4" fillId="0" borderId="0" xfId="0" applyFont="1" applyAlignment="1">
      <alignment horizontal="center" vertical="top"/>
    </xf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19" fillId="0" borderId="0" xfId="3" applyFont="1"/>
    <xf numFmtId="0" fontId="28" fillId="0" borderId="0" xfId="3" applyFont="1"/>
    <xf numFmtId="0" fontId="29" fillId="0" borderId="0" xfId="3" applyFont="1"/>
    <xf numFmtId="0" fontId="30" fillId="0" borderId="0" xfId="3" applyFont="1"/>
    <xf numFmtId="0" fontId="23" fillId="0" borderId="0" xfId="4" applyFont="1" applyAlignment="1">
      <alignment horizontal="center" vertical="top"/>
    </xf>
    <xf numFmtId="0" fontId="23" fillId="0" borderId="0" xfId="3" applyFont="1" applyAlignment="1">
      <alignment vertical="top"/>
    </xf>
    <xf numFmtId="0" fontId="23" fillId="0" borderId="0" xfId="4" applyFont="1" applyAlignment="1">
      <alignment vertical="top"/>
    </xf>
    <xf numFmtId="0" fontId="19" fillId="0" borderId="0" xfId="4" applyFont="1" applyAlignment="1">
      <alignment horizontal="center" vertical="top"/>
    </xf>
    <xf numFmtId="0" fontId="25" fillId="0" borderId="0" xfId="3" applyFont="1" applyAlignment="1">
      <alignment horizontal="center" vertical="top"/>
    </xf>
    <xf numFmtId="0" fontId="25" fillId="0" borderId="0" xfId="4" applyFont="1" applyAlignment="1">
      <alignment horizontal="center" vertical="top" wrapText="1"/>
    </xf>
    <xf numFmtId="0" fontId="23" fillId="0" borderId="0" xfId="4" applyFont="1" applyAlignment="1">
      <alignment horizontal="center"/>
    </xf>
    <xf numFmtId="0" fontId="23" fillId="0" borderId="0" xfId="3" applyFont="1"/>
    <xf numFmtId="0" fontId="23" fillId="0" borderId="0" xfId="4" applyFont="1"/>
    <xf numFmtId="0" fontId="19" fillId="0" borderId="0" xfId="4" applyFont="1"/>
    <xf numFmtId="0" fontId="23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4" applyFont="1" applyAlignment="1">
      <alignment vertical="top"/>
    </xf>
    <xf numFmtId="0" fontId="19" fillId="0" borderId="0" xfId="3" applyFont="1" applyAlignment="1">
      <alignment horizontal="center" vertical="top"/>
    </xf>
    <xf numFmtId="0" fontId="19" fillId="0" borderId="0" xfId="4" applyFont="1" applyAlignment="1">
      <alignment vertical="top" wrapText="1"/>
    </xf>
    <xf numFmtId="0" fontId="19" fillId="0" borderId="17" xfId="3" applyFont="1" applyBorder="1"/>
    <xf numFmtId="2" fontId="28" fillId="0" borderId="28" xfId="3" applyNumberFormat="1" applyFont="1" applyBorder="1"/>
    <xf numFmtId="0" fontId="19" fillId="0" borderId="28" xfId="3" applyFont="1" applyBorder="1"/>
    <xf numFmtId="2" fontId="23" fillId="0" borderId="28" xfId="3" applyNumberFormat="1" applyFont="1" applyBorder="1" applyAlignment="1">
      <alignment horizontal="center"/>
    </xf>
    <xf numFmtId="2" fontId="23" fillId="0" borderId="26" xfId="3" quotePrefix="1" applyNumberFormat="1" applyFont="1" applyBorder="1" applyAlignment="1">
      <alignment horizontal="center"/>
    </xf>
    <xf numFmtId="0" fontId="21" fillId="0" borderId="28" xfId="3" applyFont="1" applyBorder="1" applyAlignment="1">
      <alignment horizontal="right" vertical="center" wrapText="1"/>
    </xf>
    <xf numFmtId="0" fontId="25" fillId="0" borderId="28" xfId="3" applyFont="1" applyBorder="1"/>
    <xf numFmtId="0" fontId="25" fillId="0" borderId="28" xfId="3" applyFont="1" applyBorder="1" applyAlignment="1">
      <alignment horizontal="center"/>
    </xf>
    <xf numFmtId="0" fontId="25" fillId="0" borderId="28" xfId="3" quotePrefix="1" applyFont="1" applyBorder="1" applyAlignment="1">
      <alignment horizontal="center"/>
    </xf>
    <xf numFmtId="0" fontId="25" fillId="0" borderId="28" xfId="3" applyFont="1" applyBorder="1" applyAlignment="1">
      <alignment horizontal="center" vertical="center"/>
    </xf>
    <xf numFmtId="2" fontId="25" fillId="0" borderId="28" xfId="3" applyNumberFormat="1" applyFont="1" applyBorder="1" applyAlignment="1">
      <alignment horizontal="center"/>
    </xf>
    <xf numFmtId="2" fontId="28" fillId="0" borderId="28" xfId="3" applyNumberFormat="1" applyFont="1" applyBorder="1" applyAlignment="1">
      <alignment horizontal="center"/>
    </xf>
    <xf numFmtId="2" fontId="28" fillId="0" borderId="28" xfId="3" quotePrefix="1" applyNumberFormat="1" applyFont="1" applyBorder="1" applyAlignment="1">
      <alignment horizontal="center"/>
    </xf>
    <xf numFmtId="0" fontId="28" fillId="0" borderId="28" xfId="3" applyFont="1" applyBorder="1"/>
    <xf numFmtId="0" fontId="20" fillId="0" borderId="28" xfId="3" applyFont="1" applyBorder="1" applyAlignment="1">
      <alignment horizontal="center" vertical="center" wrapText="1"/>
    </xf>
    <xf numFmtId="0" fontId="20" fillId="0" borderId="25" xfId="3" applyFont="1" applyBorder="1" applyAlignment="1">
      <alignment horizontal="center" vertical="center"/>
    </xf>
    <xf numFmtId="0" fontId="33" fillId="0" borderId="20" xfId="3" applyFont="1" applyBorder="1" applyAlignment="1">
      <alignment wrapText="1"/>
    </xf>
    <xf numFmtId="0" fontId="33" fillId="0" borderId="17" xfId="3" applyFont="1" applyBorder="1" applyAlignment="1">
      <alignment wrapText="1"/>
    </xf>
    <xf numFmtId="0" fontId="33" fillId="0" borderId="19" xfId="3" applyFont="1" applyBorder="1" applyAlignment="1">
      <alignment wrapText="1"/>
    </xf>
    <xf numFmtId="0" fontId="19" fillId="0" borderId="0" xfId="3" applyFont="1" applyAlignment="1">
      <alignment horizontal="right"/>
    </xf>
    <xf numFmtId="0" fontId="34" fillId="0" borderId="0" xfId="3" applyFont="1"/>
    <xf numFmtId="0" fontId="24" fillId="0" borderId="0" xfId="3" applyFont="1"/>
    <xf numFmtId="0" fontId="25" fillId="0" borderId="0" xfId="3" applyFont="1" applyAlignment="1">
      <alignment horizontal="right"/>
    </xf>
    <xf numFmtId="0" fontId="35" fillId="0" borderId="0" xfId="3" applyFont="1" applyAlignment="1">
      <alignment horizontal="center"/>
    </xf>
    <xf numFmtId="0" fontId="21" fillId="0" borderId="0" xfId="3" applyFont="1"/>
    <xf numFmtId="0" fontId="36" fillId="0" borderId="0" xfId="3" applyFont="1" applyAlignment="1">
      <alignment horizontal="center"/>
    </xf>
    <xf numFmtId="0" fontId="24" fillId="0" borderId="0" xfId="3" applyFont="1" applyAlignment="1">
      <alignment wrapText="1"/>
    </xf>
    <xf numFmtId="0" fontId="19" fillId="0" borderId="0" xfId="3" applyFont="1" applyAlignment="1">
      <alignment horizontal="left" wrapText="1"/>
    </xf>
    <xf numFmtId="0" fontId="29" fillId="0" borderId="17" xfId="3" applyFont="1" applyBorder="1"/>
    <xf numFmtId="0" fontId="24" fillId="0" borderId="17" xfId="3" applyFont="1" applyBorder="1"/>
    <xf numFmtId="0" fontId="21" fillId="0" borderId="0" xfId="3" applyFont="1" applyAlignment="1">
      <alignment horizontal="center"/>
    </xf>
    <xf numFmtId="0" fontId="19" fillId="0" borderId="0" xfId="3" applyFont="1" applyAlignment="1">
      <alignment wrapText="1"/>
    </xf>
    <xf numFmtId="0" fontId="27" fillId="0" borderId="0" xfId="3" applyAlignment="1">
      <alignment horizontal="left"/>
    </xf>
    <xf numFmtId="0" fontId="26" fillId="0" borderId="0" xfId="2" applyFill="1" applyProtection="1"/>
    <xf numFmtId="0" fontId="38" fillId="0" borderId="0" xfId="2" applyFont="1" applyFill="1" applyProtection="1"/>
    <xf numFmtId="2" fontId="40" fillId="0" borderId="33" xfId="2" applyNumberFormat="1" applyFont="1" applyFill="1" applyBorder="1" applyAlignment="1" applyProtection="1">
      <alignment horizontal="right" vertical="center"/>
    </xf>
    <xf numFmtId="49" fontId="40" fillId="0" borderId="33" xfId="2" applyNumberFormat="1" applyFont="1" applyFill="1" applyBorder="1" applyAlignment="1" applyProtection="1">
      <alignment horizontal="center" vertical="center"/>
    </xf>
    <xf numFmtId="0" fontId="41" fillId="0" borderId="33" xfId="2" applyFont="1" applyFill="1" applyBorder="1" applyAlignment="1" applyProtection="1">
      <alignment horizontal="right" vertical="center"/>
    </xf>
    <xf numFmtId="0" fontId="38" fillId="0" borderId="33" xfId="2" applyFont="1" applyFill="1" applyBorder="1" applyAlignment="1" applyProtection="1">
      <alignment horizontal="left" vertical="center" wrapText="1"/>
    </xf>
    <xf numFmtId="0" fontId="38" fillId="0" borderId="33" xfId="2" applyFont="1" applyFill="1" applyBorder="1" applyAlignment="1" applyProtection="1">
      <alignment horizontal="center" vertical="center" wrapText="1"/>
    </xf>
    <xf numFmtId="2" fontId="38" fillId="0" borderId="33" xfId="2" applyNumberFormat="1" applyFont="1" applyFill="1" applyBorder="1" applyAlignment="1" applyProtection="1">
      <alignment horizontal="right" vertical="center"/>
    </xf>
    <xf numFmtId="49" fontId="38" fillId="0" borderId="33" xfId="2" applyNumberFormat="1" applyFont="1" applyFill="1" applyBorder="1" applyAlignment="1" applyProtection="1">
      <alignment horizontal="center" vertical="center"/>
    </xf>
    <xf numFmtId="0" fontId="26" fillId="0" borderId="33" xfId="2" applyFill="1" applyBorder="1" applyAlignment="1" applyProtection="1">
      <alignment horizontal="right" vertical="center"/>
    </xf>
    <xf numFmtId="0" fontId="26" fillId="6" borderId="0" xfId="2" applyFill="1" applyProtection="1"/>
    <xf numFmtId="0" fontId="40" fillId="5" borderId="33" xfId="2" applyFont="1" applyFill="1" applyBorder="1" applyAlignment="1" applyProtection="1">
      <alignment horizontal="center" vertical="center"/>
    </xf>
    <xf numFmtId="0" fontId="40" fillId="5" borderId="33" xfId="2" applyFont="1" applyFill="1" applyBorder="1" applyAlignment="1" applyProtection="1">
      <alignment horizontal="center" vertical="center" wrapText="1"/>
    </xf>
    <xf numFmtId="0" fontId="38" fillId="0" borderId="0" xfId="2" applyFont="1" applyFill="1" applyAlignment="1" applyProtection="1">
      <alignment vertical="center" wrapText="1"/>
    </xf>
    <xf numFmtId="14" fontId="40" fillId="0" borderId="0" xfId="2" applyNumberFormat="1" applyFont="1" applyFill="1" applyAlignment="1" applyProtection="1">
      <alignment vertical="center" wrapText="1"/>
    </xf>
    <xf numFmtId="0" fontId="38" fillId="0" borderId="0" xfId="2" applyFont="1" applyFill="1" applyAlignment="1" applyProtection="1">
      <alignment horizontal="center" vertical="center" wrapText="1"/>
    </xf>
    <xf numFmtId="0" fontId="27" fillId="0" borderId="0" xfId="3"/>
    <xf numFmtId="0" fontId="44" fillId="0" borderId="0" xfId="3" applyFont="1"/>
    <xf numFmtId="0" fontId="45" fillId="7" borderId="28" xfId="3" applyFont="1" applyFill="1" applyBorder="1"/>
    <xf numFmtId="2" fontId="45" fillId="7" borderId="28" xfId="3" applyNumberFormat="1" applyFont="1" applyFill="1" applyBorder="1"/>
    <xf numFmtId="0" fontId="44" fillId="0" borderId="28" xfId="3" applyFont="1" applyBorder="1" applyAlignment="1">
      <alignment horizontal="left"/>
    </xf>
    <xf numFmtId="0" fontId="44" fillId="0" borderId="28" xfId="3" applyFont="1" applyBorder="1" applyAlignment="1">
      <alignment horizontal="right"/>
    </xf>
    <xf numFmtId="0" fontId="27" fillId="0" borderId="28" xfId="3" applyBorder="1"/>
    <xf numFmtId="2" fontId="45" fillId="0" borderId="28" xfId="3" applyNumberFormat="1" applyFont="1" applyBorder="1"/>
    <xf numFmtId="0" fontId="46" fillId="0" borderId="28" xfId="3" applyFont="1" applyBorder="1"/>
    <xf numFmtId="0" fontId="44" fillId="0" borderId="28" xfId="3" applyFont="1" applyBorder="1"/>
    <xf numFmtId="2" fontId="27" fillId="0" borderId="28" xfId="3" applyNumberFormat="1" applyBorder="1"/>
    <xf numFmtId="0" fontId="27" fillId="7" borderId="28" xfId="3" applyFill="1" applyBorder="1"/>
    <xf numFmtId="0" fontId="33" fillId="0" borderId="28" xfId="3" applyFont="1" applyBorder="1"/>
    <xf numFmtId="0" fontId="48" fillId="0" borderId="28" xfId="6" applyFont="1" applyBorder="1" applyAlignment="1">
      <alignment vertical="top" wrapText="1"/>
    </xf>
    <xf numFmtId="2" fontId="27" fillId="6" borderId="28" xfId="3" applyNumberFormat="1" applyFill="1" applyBorder="1"/>
    <xf numFmtId="2" fontId="27" fillId="7" borderId="28" xfId="3" applyNumberFormat="1" applyFill="1" applyBorder="1"/>
    <xf numFmtId="0" fontId="33" fillId="6" borderId="28" xfId="3" applyFont="1" applyFill="1" applyBorder="1"/>
    <xf numFmtId="2" fontId="33" fillId="6" borderId="28" xfId="3" applyNumberFormat="1" applyFont="1" applyFill="1" applyBorder="1"/>
    <xf numFmtId="2" fontId="45" fillId="6" borderId="28" xfId="3" applyNumberFormat="1" applyFont="1" applyFill="1" applyBorder="1"/>
    <xf numFmtId="2" fontId="27" fillId="0" borderId="0" xfId="3" applyNumberFormat="1"/>
    <xf numFmtId="0" fontId="48" fillId="0" borderId="28" xfId="6" applyFont="1" applyBorder="1" applyAlignment="1">
      <alignment horizontal="left" vertical="top" wrapText="1"/>
    </xf>
    <xf numFmtId="0" fontId="27" fillId="6" borderId="28" xfId="3" applyFill="1" applyBorder="1"/>
    <xf numFmtId="0" fontId="44" fillId="0" borderId="28" xfId="3" applyFont="1" applyBorder="1" applyAlignment="1">
      <alignment horizontal="center"/>
    </xf>
    <xf numFmtId="0" fontId="44" fillId="0" borderId="28" xfId="3" applyFont="1" applyBorder="1" applyAlignment="1">
      <alignment horizontal="center" wrapText="1"/>
    </xf>
    <xf numFmtId="0" fontId="45" fillId="0" borderId="0" xfId="3" applyFont="1"/>
    <xf numFmtId="0" fontId="51" fillId="0" borderId="17" xfId="3" applyFont="1" applyBorder="1" applyAlignment="1">
      <alignment horizontal="center"/>
    </xf>
    <xf numFmtId="0" fontId="52" fillId="0" borderId="0" xfId="3" applyFont="1"/>
    <xf numFmtId="0" fontId="53" fillId="0" borderId="0" xfId="3" applyFont="1"/>
    <xf numFmtId="0" fontId="42" fillId="0" borderId="0" xfId="2" applyFont="1" applyFill="1" applyProtection="1"/>
    <xf numFmtId="0" fontId="42" fillId="0" borderId="0" xfId="2" applyFont="1" applyFill="1" applyAlignment="1" applyProtection="1">
      <alignment horizontal="center"/>
    </xf>
    <xf numFmtId="0" fontId="54" fillId="0" borderId="0" xfId="2" applyFont="1" applyFill="1" applyProtection="1"/>
    <xf numFmtId="0" fontId="54" fillId="0" borderId="37" xfId="2" applyFont="1" applyFill="1" applyBorder="1" applyAlignment="1" applyProtection="1">
      <alignment horizontal="center" vertical="top"/>
    </xf>
    <xf numFmtId="0" fontId="55" fillId="0" borderId="0" xfId="2" applyFont="1" applyFill="1" applyAlignment="1" applyProtection="1">
      <alignment horizontal="center" vertical="center" wrapText="1"/>
    </xf>
    <xf numFmtId="0" fontId="39" fillId="0" borderId="0" xfId="2" applyFont="1" applyFill="1" applyAlignment="1" applyProtection="1">
      <alignment horizontal="center" vertical="center" wrapText="1"/>
    </xf>
    <xf numFmtId="0" fontId="39" fillId="0" borderId="32" xfId="2" applyFont="1" applyFill="1" applyBorder="1" applyProtection="1"/>
    <xf numFmtId="0" fontId="39" fillId="0" borderId="0" xfId="2" applyFont="1" applyFill="1" applyAlignment="1" applyProtection="1">
      <alignment vertical="center"/>
    </xf>
    <xf numFmtId="0" fontId="39" fillId="0" borderId="32" xfId="2" applyFont="1" applyFill="1" applyBorder="1" applyAlignment="1" applyProtection="1">
      <alignment vertical="center"/>
    </xf>
    <xf numFmtId="0" fontId="39" fillId="0" borderId="0" xfId="2" applyFont="1" applyFill="1" applyProtection="1"/>
    <xf numFmtId="0" fontId="39" fillId="0" borderId="0" xfId="2" applyFont="1" applyFill="1" applyAlignment="1" applyProtection="1">
      <alignment vertical="top"/>
    </xf>
    <xf numFmtId="0" fontId="56" fillId="0" borderId="0" xfId="2" applyFont="1" applyFill="1" applyAlignment="1" applyProtection="1">
      <alignment horizontal="center" vertical="center" wrapText="1"/>
    </xf>
    <xf numFmtId="164" fontId="39" fillId="0" borderId="38" xfId="2" applyNumberFormat="1" applyFont="1" applyFill="1" applyBorder="1" applyAlignment="1" applyProtection="1">
      <alignment horizontal="right" vertical="center"/>
    </xf>
    <xf numFmtId="0" fontId="39" fillId="0" borderId="0" xfId="2" applyFont="1" applyFill="1" applyAlignment="1" applyProtection="1">
      <alignment horizontal="center" vertical="center"/>
    </xf>
    <xf numFmtId="0" fontId="56" fillId="0" borderId="0" xfId="2" applyFont="1" applyFill="1" applyAlignment="1" applyProtection="1">
      <alignment horizontal="center" vertical="top" wrapText="1"/>
    </xf>
    <xf numFmtId="0" fontId="39" fillId="0" borderId="0" xfId="2" applyFont="1" applyFill="1" applyAlignment="1" applyProtection="1">
      <alignment horizontal="center" vertical="top"/>
    </xf>
    <xf numFmtId="2" fontId="56" fillId="0" borderId="39" xfId="2" applyNumberFormat="1" applyFont="1" applyFill="1" applyBorder="1" applyAlignment="1" applyProtection="1">
      <alignment horizontal="right" vertical="center"/>
    </xf>
    <xf numFmtId="0" fontId="56" fillId="0" borderId="39" xfId="2" applyFont="1" applyFill="1" applyBorder="1" applyAlignment="1" applyProtection="1">
      <alignment horizontal="center" vertical="center"/>
    </xf>
    <xf numFmtId="0" fontId="56" fillId="0" borderId="39" xfId="2" applyFont="1" applyFill="1" applyBorder="1" applyAlignment="1" applyProtection="1">
      <alignment vertical="center" wrapText="1"/>
    </xf>
    <xf numFmtId="0" fontId="56" fillId="0" borderId="39" xfId="2" applyFont="1" applyFill="1" applyBorder="1" applyAlignment="1" applyProtection="1">
      <alignment horizontal="center" vertical="top"/>
    </xf>
    <xf numFmtId="0" fontId="56" fillId="0" borderId="39" xfId="2" applyFont="1" applyFill="1" applyBorder="1" applyAlignment="1" applyProtection="1">
      <alignment vertical="top" wrapText="1"/>
    </xf>
    <xf numFmtId="1" fontId="56" fillId="0" borderId="39" xfId="2" applyNumberFormat="1" applyFont="1" applyFill="1" applyBorder="1" applyAlignment="1" applyProtection="1">
      <alignment horizontal="center" vertical="top" wrapText="1"/>
    </xf>
    <xf numFmtId="2" fontId="39" fillId="0" borderId="39" xfId="2" applyNumberFormat="1" applyFont="1" applyFill="1" applyBorder="1" applyAlignment="1" applyProtection="1">
      <alignment horizontal="right" vertical="center"/>
    </xf>
    <xf numFmtId="0" fontId="39" fillId="0" borderId="39" xfId="2" applyFont="1" applyFill="1" applyBorder="1" applyAlignment="1" applyProtection="1">
      <alignment horizontal="center" vertical="center"/>
    </xf>
    <xf numFmtId="0" fontId="39" fillId="0" borderId="39" xfId="2" applyFont="1" applyFill="1" applyBorder="1" applyAlignment="1" applyProtection="1">
      <alignment vertical="top" wrapText="1"/>
    </xf>
    <xf numFmtId="1" fontId="39" fillId="0" borderId="39" xfId="2" applyNumberFormat="1" applyFont="1" applyFill="1" applyBorder="1" applyAlignment="1" applyProtection="1">
      <alignment horizontal="center" vertical="top" wrapText="1"/>
    </xf>
    <xf numFmtId="0" fontId="39" fillId="0" borderId="39" xfId="2" applyFont="1" applyFill="1" applyBorder="1" applyAlignment="1" applyProtection="1">
      <alignment vertical="center" wrapText="1"/>
    </xf>
    <xf numFmtId="1" fontId="56" fillId="0" borderId="39" xfId="2" applyNumberFormat="1" applyFont="1" applyFill="1" applyBorder="1" applyAlignment="1" applyProtection="1">
      <alignment horizontal="center" vertical="top"/>
    </xf>
    <xf numFmtId="0" fontId="39" fillId="0" borderId="39" xfId="2" applyFont="1" applyFill="1" applyBorder="1" applyAlignment="1" applyProtection="1">
      <alignment horizontal="center" vertical="top"/>
    </xf>
    <xf numFmtId="0" fontId="39" fillId="8" borderId="39" xfId="2" applyFont="1" applyFill="1" applyBorder="1" applyAlignment="1" applyProtection="1">
      <alignment vertical="center" wrapText="1"/>
    </xf>
    <xf numFmtId="2" fontId="56" fillId="8" borderId="39" xfId="2" applyNumberFormat="1" applyFont="1" applyFill="1" applyBorder="1" applyAlignment="1" applyProtection="1">
      <alignment horizontal="right" vertical="center"/>
    </xf>
    <xf numFmtId="0" fontId="56" fillId="0" borderId="39" xfId="2" applyFont="1" applyFill="1" applyBorder="1" applyAlignment="1" applyProtection="1">
      <alignment vertical="center"/>
    </xf>
    <xf numFmtId="0" fontId="56" fillId="0" borderId="39" xfId="2" applyFont="1" applyFill="1" applyBorder="1" applyAlignment="1" applyProtection="1">
      <alignment horizontal="center" vertical="center" wrapText="1"/>
    </xf>
    <xf numFmtId="0" fontId="39" fillId="0" borderId="0" xfId="2" applyFont="1" applyFill="1" applyAlignment="1" applyProtection="1">
      <alignment horizontal="right"/>
    </xf>
    <xf numFmtId="0" fontId="55" fillId="0" borderId="0" xfId="2" applyFont="1" applyFill="1" applyProtection="1"/>
    <xf numFmtId="0" fontId="39" fillId="0" borderId="0" xfId="2" applyFont="1" applyFill="1" applyAlignment="1" applyProtection="1">
      <alignment horizontal="center"/>
    </xf>
    <xf numFmtId="0" fontId="39" fillId="0" borderId="40" xfId="2" applyFont="1" applyFill="1" applyBorder="1" applyAlignment="1" applyProtection="1">
      <alignment horizontal="center"/>
    </xf>
    <xf numFmtId="0" fontId="55" fillId="0" borderId="39" xfId="2" applyFont="1" applyFill="1" applyBorder="1" applyProtection="1"/>
    <xf numFmtId="164" fontId="39" fillId="0" borderId="0" xfId="2" applyNumberFormat="1" applyFont="1" applyFill="1" applyAlignment="1" applyProtection="1">
      <alignment horizontal="right" vertical="center"/>
    </xf>
    <xf numFmtId="0" fontId="56" fillId="0" borderId="0" xfId="2" applyFont="1" applyFill="1" applyAlignment="1" applyProtection="1">
      <alignment horizontal="center"/>
    </xf>
    <xf numFmtId="164" fontId="39" fillId="0" borderId="0" xfId="2" applyNumberFormat="1" applyFont="1" applyFill="1" applyAlignment="1" applyProtection="1">
      <alignment horizontal="center"/>
    </xf>
    <xf numFmtId="164" fontId="55" fillId="0" borderId="0" xfId="2" applyNumberFormat="1" applyFont="1" applyFill="1" applyAlignment="1" applyProtection="1">
      <alignment vertical="center"/>
    </xf>
    <xf numFmtId="0" fontId="55" fillId="0" borderId="0" xfId="2" applyFont="1" applyFill="1" applyAlignment="1" applyProtection="1">
      <alignment horizontal="right" vertical="center"/>
    </xf>
    <xf numFmtId="0" fontId="57" fillId="0" borderId="0" xfId="2" applyFont="1" applyFill="1" applyProtection="1"/>
    <xf numFmtId="0" fontId="38" fillId="0" borderId="0" xfId="2" applyFont="1" applyFill="1" applyAlignment="1" applyProtection="1">
      <alignment horizontal="left"/>
    </xf>
    <xf numFmtId="0" fontId="42" fillId="0" borderId="0" xfId="2" applyFont="1" applyFill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19" fillId="0" borderId="22" xfId="1" applyFont="1" applyBorder="1" applyAlignment="1" applyProtection="1">
      <alignment horizontal="left" wrapText="1"/>
      <protection locked="0"/>
    </xf>
    <xf numFmtId="0" fontId="19" fillId="0" borderId="24" xfId="1" applyFont="1" applyBorder="1" applyAlignment="1" applyProtection="1">
      <alignment horizontal="left"/>
      <protection locked="0"/>
    </xf>
    <xf numFmtId="0" fontId="19" fillId="0" borderId="23" xfId="1" applyFont="1" applyBorder="1" applyAlignment="1" applyProtection="1">
      <alignment horizontal="left"/>
      <protection locked="0"/>
    </xf>
    <xf numFmtId="0" fontId="20" fillId="0" borderId="24" xfId="1" applyFont="1" applyBorder="1" applyAlignment="1" applyProtection="1">
      <alignment horizontal="left" indent="18"/>
      <protection locked="0"/>
    </xf>
    <xf numFmtId="0" fontId="21" fillId="0" borderId="22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19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/>
      <protection locked="0"/>
    </xf>
    <xf numFmtId="0" fontId="24" fillId="0" borderId="0" xfId="1" applyFont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19" fillId="0" borderId="25" xfId="1" applyFont="1" applyBorder="1" applyAlignment="1" applyProtection="1">
      <alignment horizontal="left" wrapText="1"/>
      <protection locked="0"/>
    </xf>
    <xf numFmtId="0" fontId="19" fillId="0" borderId="27" xfId="1" applyFont="1" applyBorder="1" applyAlignment="1" applyProtection="1">
      <alignment horizontal="left" wrapText="1"/>
      <protection locked="0"/>
    </xf>
    <xf numFmtId="0" fontId="19" fillId="0" borderId="26" xfId="1" applyFont="1" applyBorder="1" applyAlignment="1" applyProtection="1">
      <alignment horizontal="left" wrapText="1"/>
      <protection locked="0"/>
    </xf>
    <xf numFmtId="0" fontId="19" fillId="0" borderId="25" xfId="1" applyFont="1" applyBorder="1" applyAlignment="1" applyProtection="1">
      <alignment horizontal="left" vertical="top" wrapText="1"/>
      <protection locked="0"/>
    </xf>
    <xf numFmtId="0" fontId="19" fillId="0" borderId="27" xfId="1" applyFont="1" applyBorder="1" applyAlignment="1" applyProtection="1">
      <alignment horizontal="left" vertical="top" wrapText="1"/>
      <protection locked="0"/>
    </xf>
    <xf numFmtId="0" fontId="19" fillId="0" borderId="26" xfId="1" applyFont="1" applyBorder="1" applyAlignment="1" applyProtection="1">
      <alignment horizontal="left" vertical="top" wrapText="1"/>
      <protection locked="0"/>
    </xf>
    <xf numFmtId="0" fontId="19" fillId="0" borderId="17" xfId="1" applyFont="1" applyBorder="1" applyAlignment="1" applyProtection="1">
      <alignment horizontal="left"/>
      <protection locked="0"/>
    </xf>
    <xf numFmtId="0" fontId="19" fillId="0" borderId="19" xfId="1" applyFont="1" applyBorder="1" applyAlignment="1" applyProtection="1">
      <alignment horizontal="left"/>
      <protection locked="0"/>
    </xf>
    <xf numFmtId="0" fontId="19" fillId="0" borderId="20" xfId="1" applyFont="1" applyBorder="1" applyAlignment="1" applyProtection="1">
      <alignment horizontal="left"/>
      <protection locked="0"/>
    </xf>
    <xf numFmtId="0" fontId="19" fillId="0" borderId="17" xfId="1" applyFont="1" applyBorder="1" applyAlignment="1" applyProtection="1">
      <alignment horizontal="center"/>
      <protection locked="0"/>
    </xf>
    <xf numFmtId="0" fontId="19" fillId="0" borderId="22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2" fontId="19" fillId="0" borderId="21" xfId="1" applyNumberFormat="1" applyFont="1" applyBorder="1" applyAlignment="1">
      <alignment horizontal="center" vertical="center"/>
    </xf>
    <xf numFmtId="0" fontId="19" fillId="0" borderId="0" xfId="1" applyFont="1" applyAlignment="1" applyProtection="1">
      <alignment horizontal="left" wrapText="1"/>
      <protection locked="0"/>
    </xf>
    <xf numFmtId="0" fontId="21" fillId="0" borderId="17" xfId="1" applyFont="1" applyBorder="1" applyAlignment="1" applyProtection="1">
      <alignment horizontal="center"/>
      <protection locked="0"/>
    </xf>
    <xf numFmtId="0" fontId="21" fillId="0" borderId="21" xfId="1" applyFont="1" applyBorder="1" applyAlignment="1" applyProtection="1">
      <alignment horizontal="center" vertical="center"/>
      <protection locked="0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1" fillId="0" borderId="29" xfId="1" applyFont="1" applyBorder="1" applyAlignment="1" applyProtection="1">
      <alignment horizontal="center" vertical="center" wrapText="1"/>
      <protection locked="0"/>
    </xf>
    <xf numFmtId="0" fontId="21" fillId="0" borderId="18" xfId="1" applyFont="1" applyBorder="1" applyAlignment="1" applyProtection="1">
      <alignment horizontal="center" vertical="center" wrapText="1"/>
      <protection locked="0"/>
    </xf>
    <xf numFmtId="0" fontId="21" fillId="0" borderId="24" xfId="1" applyFont="1" applyBorder="1" applyAlignment="1" applyProtection="1">
      <alignment horizontal="center" vertical="center" wrapText="1"/>
      <protection locked="0"/>
    </xf>
    <xf numFmtId="0" fontId="21" fillId="0" borderId="17" xfId="1" applyFont="1" applyBorder="1" applyAlignment="1" applyProtection="1">
      <alignment horizontal="center" vertical="center" wrapText="1"/>
      <protection locked="0"/>
    </xf>
    <xf numFmtId="0" fontId="21" fillId="0" borderId="22" xfId="1" applyFont="1" applyBorder="1" applyAlignment="1" applyProtection="1">
      <alignment horizontal="center" vertical="center"/>
      <protection locked="0"/>
    </xf>
    <xf numFmtId="0" fontId="21" fillId="0" borderId="24" xfId="1" applyFont="1" applyBorder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31" xfId="1" applyFont="1" applyBorder="1" applyAlignment="1" applyProtection="1">
      <alignment horizontal="center" vertical="center"/>
      <protection locked="0"/>
    </xf>
    <xf numFmtId="0" fontId="21" fillId="0" borderId="19" xfId="1" applyFont="1" applyBorder="1" applyAlignment="1" applyProtection="1">
      <alignment horizontal="center" vertical="center"/>
      <protection locked="0"/>
    </xf>
    <xf numFmtId="0" fontId="21" fillId="0" borderId="17" xfId="1" applyFont="1" applyBorder="1" applyAlignment="1" applyProtection="1">
      <alignment horizontal="center" vertical="center"/>
      <protection locked="0"/>
    </xf>
    <xf numFmtId="0" fontId="21" fillId="0" borderId="20" xfId="1" applyFont="1" applyBorder="1" applyAlignment="1" applyProtection="1">
      <alignment horizontal="center" vertical="center"/>
      <protection locked="0"/>
    </xf>
    <xf numFmtId="0" fontId="25" fillId="0" borderId="0" xfId="4" applyFont="1" applyAlignment="1">
      <alignment horizontal="center" vertical="top" wrapText="1"/>
    </xf>
    <xf numFmtId="0" fontId="25" fillId="0" borderId="0" xfId="4" applyFont="1" applyAlignment="1">
      <alignment horizontal="center" vertical="top"/>
    </xf>
    <xf numFmtId="0" fontId="19" fillId="0" borderId="0" xfId="3" applyFont="1" applyAlignment="1">
      <alignment horizontal="center"/>
    </xf>
    <xf numFmtId="0" fontId="23" fillId="0" borderId="17" xfId="4" applyFont="1" applyBorder="1" applyAlignment="1">
      <alignment horizontal="center"/>
    </xf>
    <xf numFmtId="0" fontId="32" fillId="0" borderId="7" xfId="3" applyFont="1" applyBorder="1" applyAlignment="1">
      <alignment horizontal="left" vertical="center" wrapText="1"/>
    </xf>
    <xf numFmtId="0" fontId="25" fillId="0" borderId="24" xfId="3" applyFont="1" applyBorder="1" applyAlignment="1">
      <alignment horizontal="center"/>
    </xf>
    <xf numFmtId="0" fontId="24" fillId="0" borderId="0" xfId="3" applyFont="1" applyAlignment="1">
      <alignment horizontal="center" wrapText="1"/>
    </xf>
    <xf numFmtId="0" fontId="25" fillId="0" borderId="0" xfId="3" applyFont="1" applyAlignment="1">
      <alignment horizontal="center"/>
    </xf>
    <xf numFmtId="0" fontId="20" fillId="0" borderId="28" xfId="3" applyFont="1" applyBorder="1" applyAlignment="1">
      <alignment horizontal="center" vertical="center" wrapText="1"/>
    </xf>
    <xf numFmtId="0" fontId="33" fillId="0" borderId="28" xfId="3" applyFont="1" applyBorder="1" applyAlignment="1">
      <alignment vertical="center" wrapText="1"/>
    </xf>
    <xf numFmtId="0" fontId="21" fillId="0" borderId="0" xfId="3" applyFont="1" applyAlignment="1">
      <alignment horizontal="left"/>
    </xf>
    <xf numFmtId="0" fontId="27" fillId="0" borderId="0" xfId="3" applyAlignment="1">
      <alignment horizontal="left"/>
    </xf>
    <xf numFmtId="0" fontId="19" fillId="0" borderId="0" xfId="3" applyFont="1" applyAlignment="1">
      <alignment horizontal="left" wrapText="1"/>
    </xf>
    <xf numFmtId="0" fontId="27" fillId="0" borderId="0" xfId="3" applyAlignment="1">
      <alignment horizontal="left" wrapText="1"/>
    </xf>
    <xf numFmtId="0" fontId="27" fillId="0" borderId="0" xfId="3" applyAlignment="1">
      <alignment wrapText="1"/>
    </xf>
    <xf numFmtId="0" fontId="21" fillId="0" borderId="0" xfId="3" applyFont="1" applyAlignment="1">
      <alignment horizontal="center"/>
    </xf>
    <xf numFmtId="0" fontId="21" fillId="0" borderId="25" xfId="3" applyFont="1" applyBorder="1" applyAlignment="1">
      <alignment horizontal="center" vertical="center" wrapText="1"/>
    </xf>
    <xf numFmtId="0" fontId="21" fillId="0" borderId="27" xfId="3" applyFont="1" applyBorder="1" applyAlignment="1">
      <alignment horizontal="center" vertical="center" wrapText="1"/>
    </xf>
    <xf numFmtId="0" fontId="21" fillId="0" borderId="26" xfId="3" applyFont="1" applyBorder="1" applyAlignment="1">
      <alignment horizontal="center" vertical="center" wrapText="1"/>
    </xf>
    <xf numFmtId="0" fontId="33" fillId="0" borderId="28" xfId="3" applyFont="1" applyBorder="1" applyAlignment="1">
      <alignment horizontal="center" vertical="center"/>
    </xf>
    <xf numFmtId="0" fontId="20" fillId="0" borderId="21" xfId="3" applyFont="1" applyBorder="1" applyAlignment="1">
      <alignment horizontal="center" vertical="center" wrapText="1"/>
    </xf>
    <xf numFmtId="0" fontId="20" fillId="0" borderId="18" xfId="3" applyFont="1" applyBorder="1" applyAlignment="1">
      <alignment wrapText="1"/>
    </xf>
    <xf numFmtId="0" fontId="38" fillId="0" borderId="33" xfId="2" applyFont="1" applyFill="1" applyBorder="1" applyAlignment="1" applyProtection="1">
      <alignment horizontal="left" vertical="center" wrapText="1"/>
    </xf>
    <xf numFmtId="0" fontId="38" fillId="0" borderId="32" xfId="2" applyFont="1" applyFill="1" applyBorder="1" applyAlignment="1" applyProtection="1">
      <alignment horizontal="center" vertical="center"/>
    </xf>
    <xf numFmtId="0" fontId="40" fillId="0" borderId="0" xfId="2" applyFont="1" applyFill="1" applyAlignment="1" applyProtection="1">
      <alignment horizontal="center" wrapText="1"/>
    </xf>
    <xf numFmtId="0" fontId="43" fillId="0" borderId="0" xfId="2" applyFont="1" applyFill="1" applyAlignment="1" applyProtection="1">
      <alignment horizontal="center" vertical="center" wrapText="1"/>
    </xf>
    <xf numFmtId="0" fontId="38" fillId="0" borderId="0" xfId="2" applyFont="1" applyFill="1" applyAlignment="1" applyProtection="1">
      <alignment horizontal="center"/>
    </xf>
    <xf numFmtId="0" fontId="38" fillId="0" borderId="0" xfId="2" applyFont="1" applyFill="1" applyAlignment="1" applyProtection="1">
      <alignment horizontal="left"/>
    </xf>
    <xf numFmtId="0" fontId="38" fillId="0" borderId="0" xfId="2" applyFont="1" applyFill="1" applyAlignment="1" applyProtection="1">
      <alignment horizontal="left" vertical="center" wrapText="1"/>
    </xf>
    <xf numFmtId="0" fontId="39" fillId="0" borderId="0" xfId="2" applyFont="1" applyFill="1" applyAlignment="1" applyProtection="1">
      <alignment horizontal="center"/>
    </xf>
    <xf numFmtId="0" fontId="39" fillId="0" borderId="37" xfId="2" applyFont="1" applyFill="1" applyBorder="1" applyAlignment="1" applyProtection="1">
      <alignment horizontal="center"/>
    </xf>
    <xf numFmtId="0" fontId="40" fillId="5" borderId="36" xfId="2" applyFont="1" applyFill="1" applyBorder="1" applyAlignment="1" applyProtection="1">
      <alignment horizontal="center" vertical="center"/>
    </xf>
    <xf numFmtId="0" fontId="40" fillId="5" borderId="35" xfId="2" applyFont="1" applyFill="1" applyBorder="1" applyAlignment="1" applyProtection="1">
      <alignment horizontal="center" vertical="center"/>
    </xf>
    <xf numFmtId="0" fontId="40" fillId="5" borderId="34" xfId="2" applyFont="1" applyFill="1" applyBorder="1" applyAlignment="1" applyProtection="1">
      <alignment horizontal="center" vertical="center"/>
    </xf>
    <xf numFmtId="0" fontId="40" fillId="0" borderId="33" xfId="2" applyFont="1" applyFill="1" applyBorder="1" applyAlignment="1" applyProtection="1">
      <alignment horizontal="left" vertical="center" wrapText="1"/>
    </xf>
    <xf numFmtId="0" fontId="38" fillId="0" borderId="0" xfId="2" applyFont="1" applyFill="1" applyProtection="1"/>
    <xf numFmtId="0" fontId="42" fillId="0" borderId="0" xfId="2" applyFont="1" applyFill="1" applyAlignment="1" applyProtection="1">
      <alignment horizontal="center" vertical="center"/>
    </xf>
    <xf numFmtId="0" fontId="44" fillId="0" borderId="21" xfId="3" applyFont="1" applyBorder="1" applyAlignment="1">
      <alignment horizontal="center" vertical="center" wrapText="1"/>
    </xf>
    <xf numFmtId="0" fontId="44" fillId="0" borderId="29" xfId="3" applyFont="1" applyBorder="1" applyAlignment="1">
      <alignment horizontal="center" vertical="center" wrapText="1"/>
    </xf>
    <xf numFmtId="0" fontId="44" fillId="0" borderId="18" xfId="3" applyFont="1" applyBorder="1" applyAlignment="1">
      <alignment horizontal="center" vertical="center" wrapText="1"/>
    </xf>
    <xf numFmtId="0" fontId="44" fillId="0" borderId="21" xfId="3" applyFont="1" applyBorder="1" applyAlignment="1">
      <alignment horizontal="center" vertical="center"/>
    </xf>
    <xf numFmtId="0" fontId="44" fillId="0" borderId="29" xfId="3" applyFont="1" applyBorder="1" applyAlignment="1">
      <alignment horizontal="center" vertical="center"/>
    </xf>
    <xf numFmtId="0" fontId="44" fillId="0" borderId="18" xfId="3" applyFont="1" applyBorder="1" applyAlignment="1">
      <alignment horizontal="center" vertical="center"/>
    </xf>
    <xf numFmtId="0" fontId="44" fillId="0" borderId="28" xfId="3" applyFont="1" applyBorder="1" applyAlignment="1">
      <alignment horizontal="center"/>
    </xf>
    <xf numFmtId="0" fontId="44" fillId="0" borderId="28" xfId="3" applyFont="1" applyBorder="1" applyAlignment="1">
      <alignment horizontal="center" wrapText="1"/>
    </xf>
    <xf numFmtId="0" fontId="44" fillId="0" borderId="28" xfId="3" applyFont="1" applyBorder="1"/>
    <xf numFmtId="0" fontId="44" fillId="0" borderId="0" xfId="3" applyFont="1" applyAlignment="1">
      <alignment horizontal="center"/>
    </xf>
    <xf numFmtId="0" fontId="44" fillId="0" borderId="24" xfId="3" applyFont="1" applyBorder="1" applyAlignment="1">
      <alignment horizontal="center"/>
    </xf>
    <xf numFmtId="0" fontId="45" fillId="0" borderId="0" xfId="3" applyFont="1" applyAlignment="1">
      <alignment horizontal="center"/>
    </xf>
    <xf numFmtId="0" fontId="49" fillId="0" borderId="0" xfId="3" applyFont="1" applyAlignment="1">
      <alignment horizontal="right"/>
    </xf>
    <xf numFmtId="0" fontId="44" fillId="0" borderId="0" xfId="3" applyFont="1" applyAlignment="1">
      <alignment horizontal="right"/>
    </xf>
    <xf numFmtId="0" fontId="45" fillId="0" borderId="0" xfId="3" applyFont="1" applyAlignment="1">
      <alignment horizontal="left"/>
    </xf>
    <xf numFmtId="0" fontId="44" fillId="0" borderId="17" xfId="3" applyFont="1" applyBorder="1" applyAlignment="1">
      <alignment horizontal="right"/>
    </xf>
    <xf numFmtId="0" fontId="27" fillId="0" borderId="17" xfId="3" applyBorder="1" applyAlignment="1">
      <alignment horizontal="center"/>
    </xf>
    <xf numFmtId="0" fontId="2" fillId="0" borderId="0" xfId="3" applyFont="1" applyBorder="1" applyAlignment="1">
      <alignment horizontal="left" vertical="center" wrapText="1"/>
    </xf>
    <xf numFmtId="0" fontId="38" fillId="0" borderId="32" xfId="2" applyFont="1" applyFill="1" applyBorder="1" applyAlignment="1" applyProtection="1">
      <alignment horizontal="right"/>
    </xf>
    <xf numFmtId="0" fontId="54" fillId="0" borderId="37" xfId="2" applyFont="1" applyFill="1" applyBorder="1" applyAlignment="1" applyProtection="1">
      <alignment horizontal="center" vertical="top"/>
    </xf>
    <xf numFmtId="0" fontId="39" fillId="0" borderId="0" xfId="2" applyFont="1" applyFill="1" applyAlignment="1" applyProtection="1">
      <alignment horizontal="center" vertical="center" wrapText="1"/>
    </xf>
    <xf numFmtId="0" fontId="39" fillId="0" borderId="0" xfId="2" applyFont="1" applyFill="1" applyAlignment="1" applyProtection="1">
      <alignment wrapText="1"/>
    </xf>
    <xf numFmtId="0" fontId="56" fillId="0" borderId="39" xfId="2" applyFont="1" applyFill="1" applyBorder="1" applyAlignment="1" applyProtection="1">
      <alignment horizontal="center"/>
    </xf>
    <xf numFmtId="0" fontId="39" fillId="0" borderId="39" xfId="2" applyFont="1" applyFill="1" applyBorder="1" applyAlignment="1" applyProtection="1">
      <alignment horizontal="center"/>
    </xf>
    <xf numFmtId="0" fontId="56" fillId="0" borderId="39" xfId="2" applyFont="1" applyFill="1" applyBorder="1" applyAlignment="1" applyProtection="1">
      <alignment horizontal="center" vertical="center" wrapText="1"/>
    </xf>
    <xf numFmtId="0" fontId="39" fillId="0" borderId="39" xfId="2" applyFont="1" applyFill="1" applyBorder="1" applyAlignment="1" applyProtection="1">
      <alignment horizontal="center" wrapText="1"/>
    </xf>
    <xf numFmtId="0" fontId="56" fillId="0" borderId="0" xfId="2" applyFont="1" applyFill="1" applyAlignment="1" applyProtection="1">
      <alignment horizontal="center" vertical="center"/>
    </xf>
    <xf numFmtId="0" fontId="56" fillId="0" borderId="0" xfId="2" applyFont="1" applyFill="1" applyAlignment="1" applyProtection="1">
      <alignment horizontal="center" wrapText="1"/>
    </xf>
    <xf numFmtId="0" fontId="39" fillId="0" borderId="0" xfId="2" applyFont="1" applyFill="1" applyAlignment="1" applyProtection="1">
      <alignment horizontal="center" wrapText="1"/>
    </xf>
    <xf numFmtId="0" fontId="56" fillId="0" borderId="0" xfId="2" applyFont="1" applyFill="1" applyAlignment="1" applyProtection="1">
      <alignment horizontal="center"/>
    </xf>
    <xf numFmtId="0" fontId="39" fillId="0" borderId="39" xfId="2" applyFont="1" applyFill="1" applyBorder="1" applyAlignment="1" applyProtection="1">
      <alignment horizontal="center" vertical="center"/>
    </xf>
    <xf numFmtId="0" fontId="39" fillId="0" borderId="0" xfId="2" applyFont="1" applyFill="1" applyAlignment="1" applyProtection="1">
      <alignment horizontal="center" vertical="center"/>
    </xf>
    <xf numFmtId="0" fontId="39" fillId="0" borderId="0" xfId="2" applyFont="1" applyFill="1" applyProtection="1"/>
    <xf numFmtId="0" fontId="39" fillId="0" borderId="39" xfId="2" applyFont="1" applyFill="1" applyBorder="1" applyAlignment="1" applyProtection="1">
      <alignment horizontal="center" vertical="center" wrapText="1"/>
    </xf>
    <xf numFmtId="2" fontId="56" fillId="0" borderId="39" xfId="2" applyNumberFormat="1" applyFont="1" applyFill="1" applyBorder="1" applyAlignment="1" applyProtection="1">
      <alignment horizontal="center"/>
    </xf>
    <xf numFmtId="0" fontId="39" fillId="0" borderId="39" xfId="2" applyFont="1" applyFill="1" applyBorder="1" applyProtection="1"/>
  </cellXfs>
  <cellStyles count="7">
    <cellStyle name="Įprastas 2" xfId="2"/>
    <cellStyle name="Įprastas 2 2" xfId="3"/>
    <cellStyle name="Įprastas 3" xfId="5"/>
    <cellStyle name="Įprastas 4" xfId="6"/>
    <cellStyle name="Įprastas 6" xfId="1"/>
    <cellStyle name="Normal_CF_ataskaitos_prie_mokejimo_tvarkos_040115" xfId="4"/>
    <cellStyle name="Pa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topLeftCell="A190" workbookViewId="0">
      <selection activeCell="C372" sqref="C372:G373"/>
    </sheetView>
  </sheetViews>
  <sheetFormatPr defaultRowHeight="15"/>
  <cols>
    <col min="1" max="4" width="2" style="29" customWidth="1"/>
    <col min="5" max="5" width="2.140625" style="29" customWidth="1"/>
    <col min="6" max="6" width="3" style="16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69" t="s">
        <v>0</v>
      </c>
      <c r="K1" s="169"/>
      <c r="L1" s="169"/>
      <c r="M1" s="15"/>
      <c r="N1" s="169"/>
      <c r="O1" s="169"/>
    </row>
    <row r="2" spans="1:15">
      <c r="H2" s="2"/>
      <c r="I2" s="17"/>
      <c r="J2" s="169" t="s">
        <v>1</v>
      </c>
      <c r="K2" s="169"/>
      <c r="L2" s="169"/>
      <c r="M2" s="15"/>
      <c r="N2" s="169"/>
      <c r="O2" s="169"/>
    </row>
    <row r="3" spans="1:15">
      <c r="H3" s="18"/>
      <c r="I3" s="2"/>
      <c r="J3" s="169" t="s">
        <v>2</v>
      </c>
      <c r="K3" s="169"/>
      <c r="L3" s="169"/>
      <c r="M3" s="15"/>
      <c r="N3" s="169"/>
      <c r="O3" s="169"/>
    </row>
    <row r="4" spans="1:15">
      <c r="G4" s="3" t="s">
        <v>3</v>
      </c>
      <c r="H4" s="2"/>
      <c r="I4" s="17"/>
      <c r="J4" s="169" t="s">
        <v>4</v>
      </c>
      <c r="K4" s="169"/>
      <c r="L4" s="169"/>
      <c r="M4" s="15"/>
      <c r="N4" s="169"/>
      <c r="O4" s="169"/>
    </row>
    <row r="5" spans="1:15">
      <c r="H5" s="2"/>
      <c r="I5" s="17"/>
      <c r="J5" s="169" t="s">
        <v>5</v>
      </c>
      <c r="K5" s="169"/>
      <c r="L5" s="169"/>
      <c r="M5" s="15"/>
      <c r="N5" s="169"/>
      <c r="O5" s="169"/>
    </row>
    <row r="6" spans="1:15" ht="6" customHeight="1">
      <c r="H6" s="2"/>
      <c r="I6" s="17"/>
      <c r="J6" s="169"/>
      <c r="K6" s="169"/>
      <c r="L6" s="169"/>
      <c r="M6" s="15"/>
      <c r="N6" s="169"/>
      <c r="O6" s="169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5"/>
    </row>
    <row r="12" spans="1:15" ht="15.75" customHeight="1">
      <c r="A12" s="23"/>
      <c r="B12" s="169"/>
      <c r="C12" s="169"/>
      <c r="D12" s="169"/>
      <c r="E12" s="169"/>
      <c r="F12" s="169"/>
      <c r="G12" s="347" t="s">
        <v>8</v>
      </c>
      <c r="H12" s="347"/>
      <c r="I12" s="347"/>
      <c r="J12" s="347"/>
      <c r="K12" s="347"/>
      <c r="L12" s="169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266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69"/>
      <c r="H20" s="169"/>
      <c r="I20" s="169"/>
      <c r="J20" s="169"/>
      <c r="K20" s="169"/>
    </row>
    <row r="21" spans="1:13">
      <c r="B21" s="17"/>
      <c r="C21" s="17"/>
      <c r="D21" s="17"/>
      <c r="E21" s="351"/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69"/>
      <c r="F25" s="166"/>
      <c r="I25" s="27"/>
      <c r="J25" s="27"/>
      <c r="K25" s="28" t="s">
        <v>16</v>
      </c>
      <c r="L25" s="26"/>
      <c r="M25" s="24"/>
    </row>
    <row r="26" spans="1:13">
      <c r="A26" s="334"/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>
      <c r="A27" s="334" t="s">
        <v>19</v>
      </c>
      <c r="B27" s="334"/>
      <c r="C27" s="334"/>
      <c r="D27" s="334"/>
      <c r="E27" s="334"/>
      <c r="F27" s="334"/>
      <c r="G27" s="334"/>
      <c r="H27" s="334"/>
      <c r="I27" s="334"/>
      <c r="J27" s="167" t="s">
        <v>20</v>
      </c>
      <c r="K27" s="101"/>
      <c r="L27" s="26"/>
      <c r="M27" s="24"/>
    </row>
    <row r="28" spans="1:13">
      <c r="F28" s="29"/>
      <c r="G28" s="31" t="s">
        <v>21</v>
      </c>
      <c r="H28" s="92"/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/>
      <c r="J29" s="33"/>
      <c r="K29" s="26"/>
      <c r="L29" s="26"/>
      <c r="M29" s="24"/>
    </row>
    <row r="30" spans="1:13">
      <c r="A30" s="339"/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1307715</v>
      </c>
      <c r="J34" s="103">
        <f>SUM(J35+J46+J65+J86+J93+J113+J139+J158+J168)</f>
        <v>1015915</v>
      </c>
      <c r="K34" s="104">
        <f>SUM(K35+K46+K65+K86+K93+K113+K139+K158+K168)</f>
        <v>835830.19000000018</v>
      </c>
      <c r="L34" s="103">
        <f>SUM(L35+L46+L65+L86+L93+L113+L139+L158+L168)</f>
        <v>835829.99000000011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734500</v>
      </c>
      <c r="J35" s="103">
        <f>SUM(J36+J42)</f>
        <v>553900</v>
      </c>
      <c r="K35" s="105">
        <f>SUM(K36+K42)</f>
        <v>517999.35000000003</v>
      </c>
      <c r="L35" s="106">
        <f>SUM(L36+L42)</f>
        <v>517999.35000000003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723700</v>
      </c>
      <c r="J36" s="103">
        <f>SUM(J37)</f>
        <v>545700</v>
      </c>
      <c r="K36" s="104">
        <f>SUM(K37)</f>
        <v>510540.45</v>
      </c>
      <c r="L36" s="103">
        <f>SUM(L37)</f>
        <v>510540.45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723700</v>
      </c>
      <c r="J37" s="103">
        <f t="shared" ref="J37:L38" si="0">SUM(J38)</f>
        <v>545700</v>
      </c>
      <c r="K37" s="103">
        <f t="shared" si="0"/>
        <v>510540.45</v>
      </c>
      <c r="L37" s="103">
        <f t="shared" si="0"/>
        <v>510540.45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723700</v>
      </c>
      <c r="J38" s="104">
        <f t="shared" si="0"/>
        <v>545700</v>
      </c>
      <c r="K38" s="104">
        <f t="shared" si="0"/>
        <v>510540.45</v>
      </c>
      <c r="L38" s="104">
        <f t="shared" si="0"/>
        <v>510540.45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723700</v>
      </c>
      <c r="J39" s="108">
        <v>545700</v>
      </c>
      <c r="K39" s="108">
        <v>510540.45</v>
      </c>
      <c r="L39" s="108">
        <v>510540.45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10800</v>
      </c>
      <c r="J42" s="103">
        <f t="shared" si="1"/>
        <v>8200</v>
      </c>
      <c r="K42" s="104">
        <f t="shared" si="1"/>
        <v>7458.9</v>
      </c>
      <c r="L42" s="103">
        <f t="shared" si="1"/>
        <v>7458.9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10800</v>
      </c>
      <c r="J43" s="103">
        <f t="shared" si="1"/>
        <v>8200</v>
      </c>
      <c r="K43" s="103">
        <f t="shared" si="1"/>
        <v>7458.9</v>
      </c>
      <c r="L43" s="103">
        <f t="shared" si="1"/>
        <v>7458.9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10800</v>
      </c>
      <c r="J44" s="103">
        <f t="shared" si="1"/>
        <v>8200</v>
      </c>
      <c r="K44" s="103">
        <f t="shared" si="1"/>
        <v>7458.9</v>
      </c>
      <c r="L44" s="103">
        <f t="shared" si="1"/>
        <v>7458.9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10800</v>
      </c>
      <c r="J45" s="108">
        <v>8200</v>
      </c>
      <c r="K45" s="108">
        <v>7458.9</v>
      </c>
      <c r="L45" s="108">
        <v>7458.9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524215</v>
      </c>
      <c r="J46" s="111">
        <f t="shared" si="2"/>
        <v>425015</v>
      </c>
      <c r="K46" s="110">
        <f t="shared" si="2"/>
        <v>309128.29000000004</v>
      </c>
      <c r="L46" s="110">
        <f t="shared" si="2"/>
        <v>309128.09000000003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524215</v>
      </c>
      <c r="J47" s="104">
        <f t="shared" si="2"/>
        <v>425015</v>
      </c>
      <c r="K47" s="103">
        <f t="shared" si="2"/>
        <v>309128.29000000004</v>
      </c>
      <c r="L47" s="104">
        <f t="shared" si="2"/>
        <v>309128.09000000003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524215</v>
      </c>
      <c r="J48" s="104">
        <f t="shared" si="2"/>
        <v>425015</v>
      </c>
      <c r="K48" s="106">
        <f t="shared" si="2"/>
        <v>309128.29000000004</v>
      </c>
      <c r="L48" s="106">
        <f t="shared" si="2"/>
        <v>309128.09000000003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524215</v>
      </c>
      <c r="J49" s="112">
        <f>SUM(J50:J64)</f>
        <v>425015</v>
      </c>
      <c r="K49" s="113">
        <f>SUM(K50:K64)</f>
        <v>309128.29000000004</v>
      </c>
      <c r="L49" s="113">
        <f>SUM(L50:L64)</f>
        <v>309128.09000000003</v>
      </c>
    </row>
    <row r="50" spans="1:13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9600</v>
      </c>
      <c r="J50" s="108">
        <v>7200</v>
      </c>
      <c r="K50" s="108">
        <v>5472</v>
      </c>
      <c r="L50" s="108">
        <v>5472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800</v>
      </c>
      <c r="J51" s="108">
        <v>600</v>
      </c>
      <c r="K51" s="108">
        <v>131.44</v>
      </c>
      <c r="L51" s="108">
        <v>131.44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3000</v>
      </c>
      <c r="J52" s="108">
        <v>2300</v>
      </c>
      <c r="K52" s="108">
        <v>2106.69</v>
      </c>
      <c r="L52" s="108">
        <v>2106.69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47000</v>
      </c>
      <c r="J53" s="108">
        <v>38000</v>
      </c>
      <c r="K53" s="108">
        <v>28689.91</v>
      </c>
      <c r="L53" s="108">
        <v>28689.91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1700</v>
      </c>
      <c r="J55" s="108">
        <v>1200</v>
      </c>
      <c r="K55" s="108">
        <v>597.37</v>
      </c>
      <c r="L55" s="108">
        <v>597.37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12000</v>
      </c>
      <c r="J57" s="109">
        <v>9000</v>
      </c>
      <c r="K57" s="109">
        <v>8420.2000000000007</v>
      </c>
      <c r="L57" s="109">
        <v>8420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38400</v>
      </c>
      <c r="J58" s="108">
        <v>32000</v>
      </c>
      <c r="K58" s="108">
        <v>21886</v>
      </c>
      <c r="L58" s="108">
        <v>21886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2000</v>
      </c>
      <c r="J59" s="108">
        <v>1500</v>
      </c>
      <c r="K59" s="108">
        <v>412.58</v>
      </c>
      <c r="L59" s="108">
        <v>412.58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125400</v>
      </c>
      <c r="J61" s="108">
        <v>73000</v>
      </c>
      <c r="K61" s="108">
        <v>38999.230000000003</v>
      </c>
      <c r="L61" s="108">
        <v>38999.230000000003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1000</v>
      </c>
      <c r="J62" s="108">
        <v>800</v>
      </c>
      <c r="K62" s="108">
        <v>728.48</v>
      </c>
      <c r="L62" s="108">
        <v>728.48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400</v>
      </c>
      <c r="J63" s="108">
        <v>300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282915</v>
      </c>
      <c r="J64" s="108">
        <v>259115</v>
      </c>
      <c r="K64" s="108">
        <v>201684.39</v>
      </c>
      <c r="L64" s="108">
        <v>201684.39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49000</v>
      </c>
      <c r="J139" s="115">
        <f>SUM(J140+J145+J153)</f>
        <v>37000</v>
      </c>
      <c r="K139" s="104">
        <f>SUM(K140+K145+K153)</f>
        <v>8702.5499999999993</v>
      </c>
      <c r="L139" s="103">
        <f>SUM(L140+L145+L153)</f>
        <v>8702.5499999999993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49000</v>
      </c>
      <c r="J153" s="115">
        <f t="shared" si="15"/>
        <v>37000</v>
      </c>
      <c r="K153" s="104">
        <f t="shared" si="15"/>
        <v>8702.5499999999993</v>
      </c>
      <c r="L153" s="103">
        <f t="shared" si="15"/>
        <v>8702.5499999999993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49000</v>
      </c>
      <c r="J154" s="121">
        <f t="shared" si="15"/>
        <v>37000</v>
      </c>
      <c r="K154" s="113">
        <f t="shared" si="15"/>
        <v>8702.5499999999993</v>
      </c>
      <c r="L154" s="112">
        <f t="shared" si="15"/>
        <v>8702.5499999999993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49000</v>
      </c>
      <c r="J155" s="115">
        <f>SUM(J156:J157)</f>
        <v>37000</v>
      </c>
      <c r="K155" s="104">
        <f>SUM(K156:K157)</f>
        <v>8702.5499999999993</v>
      </c>
      <c r="L155" s="103">
        <f>SUM(L156:L157)</f>
        <v>8702.5499999999993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49000</v>
      </c>
      <c r="J156" s="123">
        <v>37000</v>
      </c>
      <c r="K156" s="123">
        <v>8702.5499999999993</v>
      </c>
      <c r="L156" s="123">
        <v>8702.5499999999993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661600</v>
      </c>
      <c r="J184" s="115">
        <f>SUM(J185+J238+J303)</f>
        <v>661600</v>
      </c>
      <c r="K184" s="104">
        <f>SUM(K185+K238+K303)</f>
        <v>537020.87</v>
      </c>
      <c r="L184" s="103">
        <f>SUM(L185+L238+L303)</f>
        <v>537020.87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661600</v>
      </c>
      <c r="J185" s="110">
        <f>SUM(J186+J209+J216+J228+J232)</f>
        <v>661600</v>
      </c>
      <c r="K185" s="110">
        <f>SUM(K186+K209+K216+K228+K232)</f>
        <v>537020.87</v>
      </c>
      <c r="L185" s="110">
        <f>SUM(L186+L209+L216+L228+L232)</f>
        <v>537020.87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658100</v>
      </c>
      <c r="J186" s="115">
        <f>SUM(J187+J190+J195+J201+J206)</f>
        <v>658100</v>
      </c>
      <c r="K186" s="104">
        <f>SUM(K187+K190+K195+K201+K206)</f>
        <v>533520.87</v>
      </c>
      <c r="L186" s="103">
        <f>SUM(L187+L190+L195+L201+L206)</f>
        <v>533520.87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652600</v>
      </c>
      <c r="J190" s="116">
        <f>J191</f>
        <v>652600</v>
      </c>
      <c r="K190" s="111">
        <f>K191</f>
        <v>529065.87</v>
      </c>
      <c r="L190" s="110">
        <f>L191</f>
        <v>529065.87</v>
      </c>
    </row>
    <row r="191" spans="1:13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652600</v>
      </c>
      <c r="J191" s="115">
        <f>SUM(J192:J194)</f>
        <v>652600</v>
      </c>
      <c r="K191" s="104">
        <f>SUM(K192:K194)</f>
        <v>529065.87</v>
      </c>
      <c r="L191" s="103">
        <f>SUM(L192:L194)</f>
        <v>529065.87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652600</v>
      </c>
      <c r="J194" s="107">
        <v>652600</v>
      </c>
      <c r="K194" s="107">
        <v>529065.87</v>
      </c>
      <c r="L194" s="127">
        <v>529065.87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5500</v>
      </c>
      <c r="J195" s="115">
        <f>J196</f>
        <v>5500</v>
      </c>
      <c r="K195" s="104">
        <f>K196</f>
        <v>4455</v>
      </c>
      <c r="L195" s="103">
        <f>L196</f>
        <v>4455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5500</v>
      </c>
      <c r="J196" s="103">
        <f>SUM(J197:J200)</f>
        <v>5500</v>
      </c>
      <c r="K196" s="103">
        <f>SUM(K197:K200)</f>
        <v>4455</v>
      </c>
      <c r="L196" s="103">
        <f>SUM(L197:L200)</f>
        <v>4455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4000</v>
      </c>
      <c r="J198" s="109">
        <v>4000</v>
      </c>
      <c r="K198" s="109">
        <v>3000</v>
      </c>
      <c r="L198" s="109">
        <v>3000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1500</v>
      </c>
      <c r="J200" s="129">
        <v>1500</v>
      </c>
      <c r="K200" s="109">
        <v>1455</v>
      </c>
      <c r="L200" s="109">
        <v>1455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3500</v>
      </c>
      <c r="J209" s="117">
        <f t="shared" si="20"/>
        <v>3500</v>
      </c>
      <c r="K209" s="105">
        <f t="shared" si="20"/>
        <v>3500</v>
      </c>
      <c r="L209" s="106">
        <f t="shared" si="20"/>
        <v>3500</v>
      </c>
      <c r="M209"/>
    </row>
    <row r="210" spans="1:15" ht="25.5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3500</v>
      </c>
      <c r="J210" s="115">
        <f t="shared" si="20"/>
        <v>3500</v>
      </c>
      <c r="K210" s="104">
        <f t="shared" si="20"/>
        <v>3500</v>
      </c>
      <c r="L210" s="103">
        <f t="shared" si="20"/>
        <v>3500</v>
      </c>
      <c r="M210"/>
    </row>
    <row r="211" spans="1:15" ht="25.5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3500</v>
      </c>
      <c r="J211" s="116">
        <f>SUM(J212:J215)</f>
        <v>3500</v>
      </c>
      <c r="K211" s="111">
        <f>SUM(K212:K215)</f>
        <v>3500</v>
      </c>
      <c r="L211" s="110">
        <f>SUM(L212:L215)</f>
        <v>3500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3500</v>
      </c>
      <c r="J215" s="109">
        <v>3500</v>
      </c>
      <c r="K215" s="109">
        <v>3500</v>
      </c>
      <c r="L215" s="127">
        <v>3500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1969315</v>
      </c>
      <c r="J368" s="118">
        <f>SUM(J34+J184)</f>
        <v>1677515</v>
      </c>
      <c r="K368" s="118">
        <f>SUM(K34+K184)</f>
        <v>1372851.06</v>
      </c>
      <c r="L368" s="118">
        <f>SUM(L34+L184)</f>
        <v>1372850.86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64"/>
      <c r="B370" s="164"/>
      <c r="C370" s="164"/>
      <c r="D370" s="333" t="s">
        <v>221</v>
      </c>
      <c r="E370" s="333"/>
      <c r="F370" s="333"/>
      <c r="G370" s="333"/>
      <c r="H370" s="165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63" t="s">
        <v>224</v>
      </c>
      <c r="K371" s="322" t="s">
        <v>225</v>
      </c>
      <c r="L371" s="322"/>
    </row>
    <row r="372" spans="1:12" ht="15.75" customHeight="1">
      <c r="D372" s="135" t="s">
        <v>434</v>
      </c>
      <c r="I372" s="13"/>
      <c r="K372" s="13"/>
      <c r="L372" s="13"/>
    </row>
    <row r="373" spans="1:12" ht="15.75" customHeight="1">
      <c r="A373" s="164"/>
      <c r="B373" s="164"/>
      <c r="C373" s="164"/>
      <c r="D373" s="333" t="s">
        <v>435</v>
      </c>
      <c r="E373" s="333"/>
      <c r="F373" s="333"/>
      <c r="G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68"/>
      <c r="I374" s="14" t="s">
        <v>224</v>
      </c>
      <c r="K374" s="322" t="s">
        <v>225</v>
      </c>
      <c r="L374" s="322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0"/>
  <sheetViews>
    <sheetView showRuler="0" zoomScaleNormal="100" workbookViewId="0">
      <selection activeCell="F21" sqref="F21"/>
    </sheetView>
  </sheetViews>
  <sheetFormatPr defaultRowHeight="15"/>
  <cols>
    <col min="1" max="1" width="6.42578125" style="230" customWidth="1"/>
    <col min="2" max="2" width="13.7109375" style="230" customWidth="1"/>
    <col min="3" max="3" width="11.5703125" style="230" customWidth="1"/>
    <col min="4" max="4" width="9.140625" style="230"/>
    <col min="5" max="5" width="7.140625" style="230" customWidth="1"/>
    <col min="6" max="6" width="13.7109375" style="230" customWidth="1"/>
    <col min="7" max="7" width="10" style="230" customWidth="1"/>
    <col min="8" max="8" width="13.5703125" style="230" customWidth="1"/>
    <col min="9" max="9" width="9.140625" style="230"/>
    <col min="10" max="16384" width="9.140625" style="229"/>
  </cols>
  <sheetData>
    <row r="2" spans="1:9">
      <c r="A2" s="420" t="s">
        <v>295</v>
      </c>
      <c r="B2" s="420"/>
      <c r="C2" s="420"/>
      <c r="D2" s="420"/>
      <c r="E2" s="420"/>
      <c r="F2" s="420"/>
      <c r="G2" s="420"/>
      <c r="H2" s="420"/>
    </row>
    <row r="3" spans="1:9">
      <c r="A3" s="426" t="s">
        <v>252</v>
      </c>
      <c r="B3" s="426"/>
      <c r="C3" s="426"/>
      <c r="D3" s="426"/>
      <c r="E3" s="426"/>
      <c r="F3" s="426"/>
      <c r="G3" s="426"/>
      <c r="H3" s="426"/>
    </row>
    <row r="6" spans="1:9">
      <c r="A6" s="422" t="s">
        <v>294</v>
      </c>
      <c r="B6" s="422"/>
      <c r="C6" s="422"/>
      <c r="D6" s="422"/>
      <c r="E6" s="422"/>
      <c r="F6" s="422"/>
      <c r="G6" s="422"/>
      <c r="H6" s="422"/>
    </row>
    <row r="9" spans="1:9" ht="15" customHeight="1">
      <c r="A9" s="421" t="s">
        <v>293</v>
      </c>
      <c r="B9" s="421"/>
      <c r="C9" s="421"/>
      <c r="D9" s="421"/>
      <c r="E9" s="421"/>
      <c r="F9" s="421"/>
      <c r="G9" s="421"/>
      <c r="H9" s="421"/>
      <c r="I9" s="229"/>
    </row>
    <row r="10" spans="1:9">
      <c r="D10" s="244"/>
    </row>
    <row r="11" spans="1:9">
      <c r="C11" s="422" t="s">
        <v>292</v>
      </c>
      <c r="D11" s="422"/>
      <c r="E11" s="422"/>
      <c r="F11" s="422"/>
    </row>
    <row r="13" spans="1:9" ht="15" customHeight="1">
      <c r="A13" s="424" t="s">
        <v>291</v>
      </c>
      <c r="B13" s="424"/>
      <c r="C13" s="243">
        <v>45199</v>
      </c>
      <c r="D13" s="242"/>
      <c r="E13" s="242"/>
      <c r="F13" s="242"/>
      <c r="G13" s="242"/>
      <c r="H13" s="242"/>
      <c r="I13" s="229"/>
    </row>
    <row r="14" spans="1:9">
      <c r="A14" s="423" t="s">
        <v>290</v>
      </c>
      <c r="B14" s="423"/>
      <c r="C14" s="423"/>
      <c r="D14" s="423"/>
      <c r="E14" s="423"/>
      <c r="F14" s="423"/>
      <c r="G14" s="423"/>
      <c r="H14" s="423"/>
    </row>
    <row r="15" spans="1:9" s="239" customFormat="1" ht="27.95" customHeight="1">
      <c r="A15" s="241" t="s">
        <v>289</v>
      </c>
      <c r="B15" s="241" t="s">
        <v>288</v>
      </c>
      <c r="C15" s="427" t="s">
        <v>287</v>
      </c>
      <c r="D15" s="428"/>
      <c r="E15" s="429"/>
      <c r="F15" s="241" t="s">
        <v>286</v>
      </c>
      <c r="G15" s="240" t="s">
        <v>285</v>
      </c>
      <c r="H15" s="240" t="s">
        <v>284</v>
      </c>
    </row>
    <row r="16" spans="1:9">
      <c r="A16" s="235">
        <v>1</v>
      </c>
      <c r="B16" s="234" t="s">
        <v>261</v>
      </c>
      <c r="C16" s="418" t="s">
        <v>281</v>
      </c>
      <c r="D16" s="418"/>
      <c r="E16" s="418"/>
      <c r="F16" s="238" t="s">
        <v>283</v>
      </c>
      <c r="G16" s="237">
        <v>8</v>
      </c>
      <c r="H16" s="236">
        <v>7955</v>
      </c>
    </row>
    <row r="17" spans="1:8">
      <c r="A17" s="235">
        <v>2</v>
      </c>
      <c r="B17" s="234" t="s">
        <v>261</v>
      </c>
      <c r="C17" s="418" t="s">
        <v>325</v>
      </c>
      <c r="D17" s="418"/>
      <c r="E17" s="418"/>
      <c r="F17" s="238" t="s">
        <v>283</v>
      </c>
      <c r="G17" s="237">
        <v>8</v>
      </c>
      <c r="H17" s="236">
        <v>24347.32</v>
      </c>
    </row>
    <row r="18" spans="1:8">
      <c r="A18" s="235">
        <v>3</v>
      </c>
      <c r="B18" s="234" t="s">
        <v>261</v>
      </c>
      <c r="C18" s="418" t="s">
        <v>282</v>
      </c>
      <c r="D18" s="418"/>
      <c r="E18" s="418"/>
      <c r="F18" s="238" t="s">
        <v>283</v>
      </c>
      <c r="G18" s="237">
        <v>8</v>
      </c>
      <c r="H18" s="236">
        <v>674966.2</v>
      </c>
    </row>
    <row r="19" spans="1:8">
      <c r="A19" s="235"/>
      <c r="B19" s="234"/>
      <c r="C19" s="430" t="s">
        <v>280</v>
      </c>
      <c r="D19" s="430"/>
      <c r="E19" s="430"/>
      <c r="F19" s="233" t="s">
        <v>283</v>
      </c>
      <c r="G19" s="232">
        <v>8</v>
      </c>
      <c r="H19" s="231">
        <f>0+H16+H17+H18</f>
        <v>707268.5199999999</v>
      </c>
    </row>
    <row r="20" spans="1:8">
      <c r="A20" s="235">
        <v>4</v>
      </c>
      <c r="B20" s="234" t="s">
        <v>261</v>
      </c>
      <c r="C20" s="418" t="s">
        <v>281</v>
      </c>
      <c r="D20" s="418"/>
      <c r="E20" s="418"/>
      <c r="F20" s="238" t="s">
        <v>279</v>
      </c>
      <c r="G20" s="237">
        <v>8</v>
      </c>
      <c r="H20" s="236">
        <v>499299.87</v>
      </c>
    </row>
    <row r="21" spans="1:8">
      <c r="A21" s="235">
        <v>5</v>
      </c>
      <c r="B21" s="234" t="s">
        <v>261</v>
      </c>
      <c r="C21" s="418" t="s">
        <v>282</v>
      </c>
      <c r="D21" s="418"/>
      <c r="E21" s="418"/>
      <c r="F21" s="238" t="s">
        <v>279</v>
      </c>
      <c r="G21" s="237">
        <v>8</v>
      </c>
      <c r="H21" s="236">
        <v>89887.18</v>
      </c>
    </row>
    <row r="22" spans="1:8">
      <c r="A22" s="235"/>
      <c r="B22" s="234"/>
      <c r="C22" s="430" t="s">
        <v>280</v>
      </c>
      <c r="D22" s="430"/>
      <c r="E22" s="430"/>
      <c r="F22" s="233" t="s">
        <v>279</v>
      </c>
      <c r="G22" s="232">
        <v>8</v>
      </c>
      <c r="H22" s="231">
        <f>0+H20+H21</f>
        <v>589187.05000000005</v>
      </c>
    </row>
    <row r="23" spans="1:8">
      <c r="A23" s="235">
        <v>6</v>
      </c>
      <c r="B23" s="234" t="s">
        <v>261</v>
      </c>
      <c r="C23" s="418" t="s">
        <v>281</v>
      </c>
      <c r="D23" s="418"/>
      <c r="E23" s="418"/>
      <c r="F23" s="238" t="s">
        <v>279</v>
      </c>
      <c r="G23" s="237">
        <v>9</v>
      </c>
      <c r="H23" s="236">
        <v>29766</v>
      </c>
    </row>
    <row r="24" spans="1:8">
      <c r="A24" s="235"/>
      <c r="B24" s="234"/>
      <c r="C24" s="430" t="s">
        <v>280</v>
      </c>
      <c r="D24" s="430"/>
      <c r="E24" s="430"/>
      <c r="F24" s="233" t="s">
        <v>279</v>
      </c>
      <c r="G24" s="232">
        <v>9</v>
      </c>
      <c r="H24" s="231">
        <f>0+H23</f>
        <v>29766</v>
      </c>
    </row>
    <row r="25" spans="1:8">
      <c r="C25" s="431"/>
      <c r="D25" s="431"/>
      <c r="E25" s="431"/>
    </row>
    <row r="26" spans="1:8">
      <c r="A26" s="424" t="s">
        <v>221</v>
      </c>
      <c r="B26" s="424"/>
      <c r="C26" s="424"/>
      <c r="D26" s="424"/>
      <c r="E26" s="419" t="s">
        <v>222</v>
      </c>
      <c r="F26" s="419"/>
      <c r="G26" s="419"/>
      <c r="H26" s="419"/>
    </row>
    <row r="27" spans="1:8">
      <c r="E27" s="425" t="s">
        <v>278</v>
      </c>
      <c r="F27" s="425"/>
      <c r="G27" s="425"/>
      <c r="H27" s="425"/>
    </row>
    <row r="29" spans="1:8" ht="30" customHeight="1">
      <c r="A29" s="424" t="s">
        <v>257</v>
      </c>
      <c r="B29" s="424"/>
      <c r="C29" s="424"/>
      <c r="D29" s="424"/>
      <c r="E29" s="419" t="s">
        <v>226</v>
      </c>
      <c r="F29" s="419"/>
      <c r="G29" s="419"/>
      <c r="H29" s="419"/>
    </row>
    <row r="30" spans="1:8">
      <c r="E30" s="425" t="s">
        <v>278</v>
      </c>
      <c r="F30" s="425"/>
      <c r="G30" s="425"/>
      <c r="H30" s="425"/>
    </row>
  </sheetData>
  <mergeCells count="24">
    <mergeCell ref="E27:H27"/>
    <mergeCell ref="E29:H29"/>
    <mergeCell ref="E30:H30"/>
    <mergeCell ref="A3:H3"/>
    <mergeCell ref="C16:E16"/>
    <mergeCell ref="C17:E17"/>
    <mergeCell ref="A26:D26"/>
    <mergeCell ref="A29:D29"/>
    <mergeCell ref="C15:E15"/>
    <mergeCell ref="C24:E24"/>
    <mergeCell ref="C25:E25"/>
    <mergeCell ref="C18:E18"/>
    <mergeCell ref="C19:E19"/>
    <mergeCell ref="C20:E20"/>
    <mergeCell ref="C21:E21"/>
    <mergeCell ref="C22:E22"/>
    <mergeCell ref="C23:E23"/>
    <mergeCell ref="E26:H26"/>
    <mergeCell ref="A2:H2"/>
    <mergeCell ref="A9:H9"/>
    <mergeCell ref="C11:F11"/>
    <mergeCell ref="A14:H14"/>
    <mergeCell ref="A13:B13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6"/>
  <sheetViews>
    <sheetView showRuler="0" zoomScaleNormal="100" workbookViewId="0">
      <selection activeCell="C16" sqref="C16:E16"/>
    </sheetView>
  </sheetViews>
  <sheetFormatPr defaultRowHeight="15"/>
  <cols>
    <col min="1" max="1" width="6.42578125" style="230" customWidth="1"/>
    <col min="2" max="2" width="13.7109375" style="230" customWidth="1"/>
    <col min="3" max="3" width="11.5703125" style="230" customWidth="1"/>
    <col min="4" max="4" width="9.140625" style="230"/>
    <col min="5" max="5" width="7.140625" style="230" customWidth="1"/>
    <col min="6" max="6" width="13.7109375" style="230" customWidth="1"/>
    <col min="7" max="7" width="10" style="230" customWidth="1"/>
    <col min="8" max="8" width="13.5703125" style="230" customWidth="1"/>
    <col min="9" max="9" width="9.140625" style="230"/>
    <col min="10" max="16384" width="9.140625" style="229"/>
  </cols>
  <sheetData>
    <row r="2" spans="1:9">
      <c r="A2" s="420" t="s">
        <v>295</v>
      </c>
      <c r="B2" s="420"/>
      <c r="C2" s="420"/>
      <c r="D2" s="420"/>
      <c r="E2" s="420"/>
      <c r="F2" s="420"/>
      <c r="G2" s="420"/>
      <c r="H2" s="420"/>
    </row>
    <row r="3" spans="1:9">
      <c r="A3" s="426" t="s">
        <v>252</v>
      </c>
      <c r="B3" s="426"/>
      <c r="C3" s="426"/>
      <c r="D3" s="426"/>
      <c r="E3" s="426"/>
      <c r="F3" s="426"/>
      <c r="G3" s="426"/>
      <c r="H3" s="426"/>
    </row>
    <row r="6" spans="1:9">
      <c r="A6" s="422" t="s">
        <v>294</v>
      </c>
      <c r="B6" s="422"/>
      <c r="C6" s="422"/>
      <c r="D6" s="422"/>
      <c r="E6" s="422"/>
      <c r="F6" s="422"/>
      <c r="G6" s="422"/>
      <c r="H6" s="422"/>
    </row>
    <row r="9" spans="1:9" ht="15" customHeight="1">
      <c r="A9" s="421" t="s">
        <v>293</v>
      </c>
      <c r="B9" s="421"/>
      <c r="C9" s="421"/>
      <c r="D9" s="421"/>
      <c r="E9" s="421"/>
      <c r="F9" s="421"/>
      <c r="G9" s="421"/>
      <c r="H9" s="421"/>
      <c r="I9" s="229"/>
    </row>
    <row r="10" spans="1:9">
      <c r="D10" s="244"/>
    </row>
    <row r="11" spans="1:9">
      <c r="C11" s="422" t="s">
        <v>292</v>
      </c>
      <c r="D11" s="422"/>
      <c r="E11" s="422"/>
      <c r="F11" s="422"/>
    </row>
    <row r="12" spans="1:9">
      <c r="B12" s="432"/>
      <c r="C12" s="432"/>
      <c r="D12" s="432"/>
      <c r="E12" s="432"/>
      <c r="F12" s="432"/>
      <c r="G12" s="432"/>
    </row>
    <row r="14" spans="1:9" ht="15" customHeight="1">
      <c r="A14" s="424" t="s">
        <v>291</v>
      </c>
      <c r="B14" s="424"/>
      <c r="C14" s="243">
        <v>45199</v>
      </c>
      <c r="D14" s="242"/>
      <c r="E14" s="242"/>
      <c r="F14" s="242"/>
      <c r="G14" s="242"/>
      <c r="H14" s="242"/>
      <c r="I14" s="229"/>
    </row>
    <row r="15" spans="1:9">
      <c r="A15" s="423" t="s">
        <v>290</v>
      </c>
      <c r="B15" s="423"/>
      <c r="C15" s="423"/>
      <c r="D15" s="423"/>
      <c r="E15" s="423"/>
      <c r="F15" s="423"/>
      <c r="G15" s="423"/>
      <c r="H15" s="423"/>
    </row>
    <row r="16" spans="1:9" ht="27.95" customHeight="1">
      <c r="A16" s="241" t="s">
        <v>289</v>
      </c>
      <c r="B16" s="241" t="s">
        <v>288</v>
      </c>
      <c r="C16" s="427" t="s">
        <v>287</v>
      </c>
      <c r="D16" s="428"/>
      <c r="E16" s="429"/>
      <c r="F16" s="241" t="s">
        <v>286</v>
      </c>
      <c r="G16" s="240" t="s">
        <v>285</v>
      </c>
      <c r="H16" s="240" t="s">
        <v>284</v>
      </c>
      <c r="I16" s="229"/>
    </row>
    <row r="17" spans="1:8">
      <c r="A17" s="235">
        <v>1</v>
      </c>
      <c r="B17" s="234" t="s">
        <v>261</v>
      </c>
      <c r="C17" s="418" t="s">
        <v>281</v>
      </c>
      <c r="D17" s="418"/>
      <c r="E17" s="418"/>
      <c r="F17" s="238" t="s">
        <v>19</v>
      </c>
      <c r="G17" s="237" t="s">
        <v>19</v>
      </c>
      <c r="H17" s="236">
        <v>537020.87</v>
      </c>
    </row>
    <row r="18" spans="1:8">
      <c r="A18" s="235">
        <v>2</v>
      </c>
      <c r="B18" s="234" t="s">
        <v>261</v>
      </c>
      <c r="C18" s="418" t="s">
        <v>325</v>
      </c>
      <c r="D18" s="418"/>
      <c r="E18" s="418"/>
      <c r="F18" s="238" t="s">
        <v>19</v>
      </c>
      <c r="G18" s="237" t="s">
        <v>19</v>
      </c>
      <c r="H18" s="236">
        <v>24347.32</v>
      </c>
    </row>
    <row r="19" spans="1:8">
      <c r="A19" s="235">
        <v>3</v>
      </c>
      <c r="B19" s="234" t="s">
        <v>261</v>
      </c>
      <c r="C19" s="418" t="s">
        <v>282</v>
      </c>
      <c r="D19" s="418"/>
      <c r="E19" s="418"/>
      <c r="F19" s="238" t="s">
        <v>19</v>
      </c>
      <c r="G19" s="237" t="s">
        <v>19</v>
      </c>
      <c r="H19" s="236">
        <v>764853.38</v>
      </c>
    </row>
    <row r="20" spans="1:8">
      <c r="A20" s="235"/>
      <c r="B20" s="234"/>
      <c r="C20" s="430" t="s">
        <v>280</v>
      </c>
      <c r="D20" s="430"/>
      <c r="E20" s="430"/>
      <c r="F20" s="233" t="s">
        <v>19</v>
      </c>
      <c r="G20" s="232" t="s">
        <v>19</v>
      </c>
      <c r="H20" s="231">
        <f>0+H17+H18+H19</f>
        <v>1326221.5699999998</v>
      </c>
    </row>
    <row r="21" spans="1:8">
      <c r="C21" s="431"/>
      <c r="D21" s="431"/>
      <c r="E21" s="431"/>
    </row>
    <row r="22" spans="1:8">
      <c r="A22" s="424" t="s">
        <v>221</v>
      </c>
      <c r="B22" s="424"/>
      <c r="C22" s="424"/>
      <c r="D22" s="424"/>
      <c r="E22" s="419" t="s">
        <v>222</v>
      </c>
      <c r="F22" s="419"/>
      <c r="G22" s="419"/>
      <c r="H22" s="419"/>
    </row>
    <row r="23" spans="1:8">
      <c r="E23" s="425" t="s">
        <v>278</v>
      </c>
      <c r="F23" s="425"/>
      <c r="G23" s="425"/>
      <c r="H23" s="425"/>
    </row>
    <row r="25" spans="1:8" ht="29.25" customHeight="1">
      <c r="A25" s="424" t="s">
        <v>257</v>
      </c>
      <c r="B25" s="424"/>
      <c r="C25" s="424"/>
      <c r="D25" s="424"/>
      <c r="E25" s="419" t="s">
        <v>226</v>
      </c>
      <c r="F25" s="419"/>
      <c r="G25" s="419"/>
      <c r="H25" s="419"/>
    </row>
    <row r="26" spans="1:8">
      <c r="E26" s="425" t="s">
        <v>278</v>
      </c>
      <c r="F26" s="425"/>
      <c r="G26" s="425"/>
      <c r="H26" s="425"/>
    </row>
  </sheetData>
  <mergeCells count="20">
    <mergeCell ref="E26:H26"/>
    <mergeCell ref="A3:H3"/>
    <mergeCell ref="C17:E17"/>
    <mergeCell ref="C18:E18"/>
    <mergeCell ref="A22:D22"/>
    <mergeCell ref="A25:D25"/>
    <mergeCell ref="C16:E16"/>
    <mergeCell ref="C19:E19"/>
    <mergeCell ref="C20:E20"/>
    <mergeCell ref="C21:E21"/>
    <mergeCell ref="E22:H22"/>
    <mergeCell ref="E23:H23"/>
    <mergeCell ref="E25:H25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topLeftCell="A13" zoomScaleNormal="100" workbookViewId="0">
      <selection activeCell="K24" sqref="K24"/>
    </sheetView>
  </sheetViews>
  <sheetFormatPr defaultColWidth="9.140625" defaultRowHeight="15"/>
  <cols>
    <col min="1" max="1" width="9.28515625" style="245" customWidth="1"/>
    <col min="2" max="2" width="36.7109375" style="245" customWidth="1"/>
    <col min="3" max="3" width="10.85546875" style="245" customWidth="1"/>
    <col min="4" max="4" width="9.5703125" style="245" customWidth="1"/>
    <col min="5" max="5" width="8.5703125" style="245" customWidth="1"/>
    <col min="6" max="6" width="7.140625" style="245" customWidth="1"/>
    <col min="7" max="7" width="7.85546875" style="245" customWidth="1"/>
    <col min="8" max="8" width="9.5703125" style="245" customWidth="1"/>
    <col min="9" max="16384" width="9.140625" style="245"/>
  </cols>
  <sheetData>
    <row r="1" spans="1:8" ht="7.5" customHeight="1"/>
    <row r="2" spans="1:8">
      <c r="B2" s="272"/>
      <c r="E2" s="407" t="s">
        <v>387</v>
      </c>
      <c r="F2" s="407"/>
      <c r="G2" s="407"/>
      <c r="H2" s="407"/>
    </row>
    <row r="3" spans="1:8">
      <c r="A3" s="269"/>
      <c r="B3" s="272"/>
      <c r="E3" s="407" t="s">
        <v>386</v>
      </c>
      <c r="F3" s="407"/>
      <c r="G3" s="407"/>
      <c r="H3" s="407"/>
    </row>
    <row r="4" spans="1:8">
      <c r="E4" s="407" t="s">
        <v>385</v>
      </c>
      <c r="F4" s="407"/>
      <c r="G4" s="407"/>
      <c r="H4" s="407"/>
    </row>
    <row r="5" spans="1:8" ht="12.75" customHeight="1">
      <c r="E5" s="407" t="s">
        <v>384</v>
      </c>
      <c r="F5" s="407"/>
      <c r="G5" s="407"/>
      <c r="H5" s="407"/>
    </row>
    <row r="6" spans="1:8" ht="18" customHeight="1">
      <c r="B6" s="271" t="s">
        <v>383</v>
      </c>
      <c r="E6" s="407" t="s">
        <v>382</v>
      </c>
      <c r="F6" s="407"/>
      <c r="G6" s="407"/>
      <c r="H6" s="407"/>
    </row>
    <row r="7" spans="1:8" hidden="1">
      <c r="F7" s="228"/>
      <c r="G7" s="228"/>
      <c r="H7" s="228"/>
    </row>
    <row r="8" spans="1:8">
      <c r="B8" s="270" t="s">
        <v>381</v>
      </c>
    </row>
    <row r="9" spans="1:8" ht="13.5" customHeight="1">
      <c r="A9" s="442" t="s">
        <v>252</v>
      </c>
      <c r="B9" s="443"/>
      <c r="C9" s="442"/>
      <c r="D9" s="442"/>
      <c r="E9" s="246"/>
      <c r="F9" s="246"/>
      <c r="G9" s="246"/>
      <c r="H9" s="246"/>
    </row>
    <row r="10" spans="1:8" hidden="1"/>
    <row r="11" spans="1:8" ht="15" customHeight="1">
      <c r="A11" s="444" t="s">
        <v>380</v>
      </c>
      <c r="B11" s="444"/>
      <c r="C11" s="444"/>
      <c r="D11" s="444"/>
      <c r="E11" s="444"/>
      <c r="F11" s="444"/>
      <c r="G11" s="444"/>
      <c r="H11" s="444"/>
    </row>
    <row r="12" spans="1:8">
      <c r="F12" s="445" t="s">
        <v>379</v>
      </c>
      <c r="G12" s="446"/>
      <c r="H12" s="446"/>
    </row>
    <row r="13" spans="1:8">
      <c r="C13" s="447"/>
      <c r="D13" s="447"/>
      <c r="E13" s="447"/>
      <c r="F13" s="269"/>
      <c r="G13" s="448" t="s">
        <v>378</v>
      </c>
      <c r="H13" s="448"/>
    </row>
    <row r="14" spans="1:8" ht="12.75" customHeight="1">
      <c r="A14" s="433" t="s">
        <v>24</v>
      </c>
      <c r="B14" s="433" t="s">
        <v>25</v>
      </c>
      <c r="C14" s="436" t="s">
        <v>377</v>
      </c>
      <c r="D14" s="439" t="s">
        <v>376</v>
      </c>
      <c r="E14" s="439"/>
      <c r="F14" s="439"/>
      <c r="G14" s="439"/>
      <c r="H14" s="439"/>
    </row>
    <row r="15" spans="1:8" ht="9.75" customHeight="1">
      <c r="A15" s="434"/>
      <c r="B15" s="434"/>
      <c r="C15" s="437"/>
      <c r="D15" s="440" t="s">
        <v>375</v>
      </c>
      <c r="E15" s="440" t="s">
        <v>374</v>
      </c>
      <c r="F15" s="440" t="s">
        <v>373</v>
      </c>
      <c r="G15" s="440" t="s">
        <v>372</v>
      </c>
      <c r="H15" s="440" t="s">
        <v>371</v>
      </c>
    </row>
    <row r="16" spans="1:8">
      <c r="A16" s="434"/>
      <c r="B16" s="434"/>
      <c r="C16" s="437"/>
      <c r="D16" s="440"/>
      <c r="E16" s="440"/>
      <c r="F16" s="440"/>
      <c r="G16" s="440"/>
      <c r="H16" s="441"/>
    </row>
    <row r="17" spans="1:10" ht="33.75" customHeight="1">
      <c r="A17" s="434"/>
      <c r="B17" s="434"/>
      <c r="C17" s="437"/>
      <c r="D17" s="440"/>
      <c r="E17" s="440"/>
      <c r="F17" s="440"/>
      <c r="G17" s="440"/>
      <c r="H17" s="441"/>
    </row>
    <row r="18" spans="1:10" ht="12.6" customHeight="1">
      <c r="A18" s="435"/>
      <c r="B18" s="435"/>
      <c r="C18" s="438"/>
      <c r="D18" s="268" t="s">
        <v>261</v>
      </c>
      <c r="E18" s="268" t="s">
        <v>370</v>
      </c>
      <c r="F18" s="268" t="s">
        <v>369</v>
      </c>
      <c r="G18" s="268" t="s">
        <v>270</v>
      </c>
      <c r="H18" s="267" t="s">
        <v>368</v>
      </c>
    </row>
    <row r="19" spans="1:10" ht="14.1" customHeight="1">
      <c r="A19" s="254" t="s">
        <v>367</v>
      </c>
      <c r="B19" s="253" t="s">
        <v>37</v>
      </c>
      <c r="C19" s="256">
        <f t="shared" ref="C19:C34" si="0">(D19+E19+F19+G19+H19)</f>
        <v>64356.95</v>
      </c>
      <c r="D19" s="251">
        <v>60356.95</v>
      </c>
      <c r="E19" s="251"/>
      <c r="F19" s="251"/>
      <c r="G19" s="251">
        <v>4000</v>
      </c>
      <c r="H19" s="251"/>
    </row>
    <row r="20" spans="1:10" ht="14.1" customHeight="1">
      <c r="A20" s="254"/>
      <c r="B20" s="253" t="s">
        <v>337</v>
      </c>
      <c r="C20" s="256">
        <f t="shared" si="0"/>
        <v>0</v>
      </c>
      <c r="D20" s="251"/>
      <c r="E20" s="251"/>
      <c r="F20" s="251"/>
      <c r="G20" s="251"/>
      <c r="H20" s="251"/>
    </row>
    <row r="21" spans="1:10" ht="14.1" customHeight="1">
      <c r="A21" s="254"/>
      <c r="B21" s="253" t="s">
        <v>366</v>
      </c>
      <c r="C21" s="256">
        <f t="shared" si="0"/>
        <v>12064.89</v>
      </c>
      <c r="D21" s="251">
        <v>12064.89</v>
      </c>
      <c r="E21" s="251"/>
      <c r="F21" s="251"/>
      <c r="G21" s="251"/>
      <c r="H21" s="251"/>
    </row>
    <row r="22" spans="1:10" ht="14.1" customHeight="1">
      <c r="A22" s="254" t="s">
        <v>365</v>
      </c>
      <c r="B22" s="253" t="s">
        <v>364</v>
      </c>
      <c r="C22" s="256">
        <f t="shared" si="0"/>
        <v>960.42</v>
      </c>
      <c r="D22" s="251">
        <v>960.42</v>
      </c>
      <c r="E22" s="251"/>
      <c r="F22" s="251"/>
      <c r="G22" s="251"/>
      <c r="H22" s="251"/>
    </row>
    <row r="23" spans="1:10" ht="14.1" customHeight="1">
      <c r="A23" s="254" t="s">
        <v>363</v>
      </c>
      <c r="B23" s="253" t="s">
        <v>362</v>
      </c>
      <c r="C23" s="248">
        <f t="shared" si="0"/>
        <v>11441.3</v>
      </c>
      <c r="D23" s="252">
        <f>(D24+D25+D26+D27+D28+D29+D30+D31+D32+D33+D34+D40+D41+D42+D48)</f>
        <v>11180.3</v>
      </c>
      <c r="E23" s="252">
        <f>(E24+E25+E26+E27+E28+E29+E30+E31+E32+E33+E34+E40+E41+E42)</f>
        <v>0</v>
      </c>
      <c r="F23" s="252">
        <f>(F24+F25+F26+F27+F28+F29+F30+F31+F32+F33+F34+F40+F41+F42)</f>
        <v>0</v>
      </c>
      <c r="G23" s="252">
        <f>(G24+G25+G26+G27+G28+G29+G30+G31+G32+G33+G34+G40+G41+G42)</f>
        <v>261</v>
      </c>
      <c r="H23" s="252">
        <f>(H24+H25+H26+H27+H28+H29+H30+H31+H32+H33+H34+H40+H41+H42)</f>
        <v>0</v>
      </c>
    </row>
    <row r="24" spans="1:10" ht="14.1" customHeight="1">
      <c r="A24" s="254" t="s">
        <v>361</v>
      </c>
      <c r="B24" s="258" t="s">
        <v>42</v>
      </c>
      <c r="C24" s="256">
        <f t="shared" si="0"/>
        <v>0</v>
      </c>
      <c r="D24" s="255"/>
      <c r="E24" s="251"/>
      <c r="F24" s="251"/>
      <c r="G24" s="251"/>
      <c r="H24" s="251"/>
    </row>
    <row r="25" spans="1:10" ht="14.1" customHeight="1">
      <c r="A25" s="254" t="s">
        <v>360</v>
      </c>
      <c r="B25" s="258" t="s">
        <v>359</v>
      </c>
      <c r="C25" s="256">
        <f t="shared" si="0"/>
        <v>0</v>
      </c>
      <c r="D25" s="251"/>
      <c r="E25" s="251"/>
      <c r="F25" s="251"/>
      <c r="G25" s="251"/>
      <c r="H25" s="251"/>
    </row>
    <row r="26" spans="1:10" ht="14.1" customHeight="1">
      <c r="A26" s="254" t="s">
        <v>358</v>
      </c>
      <c r="B26" s="258" t="s">
        <v>357</v>
      </c>
      <c r="C26" s="256">
        <f t="shared" si="0"/>
        <v>276.63</v>
      </c>
      <c r="D26" s="266">
        <v>276.63</v>
      </c>
      <c r="E26" s="251"/>
      <c r="F26" s="251"/>
      <c r="G26" s="251"/>
      <c r="H26" s="251"/>
    </row>
    <row r="27" spans="1:10" ht="14.1" customHeight="1">
      <c r="A27" s="254" t="s">
        <v>356</v>
      </c>
      <c r="B27" s="258" t="s">
        <v>355</v>
      </c>
      <c r="C27" s="260">
        <f t="shared" si="0"/>
        <v>1500.2</v>
      </c>
      <c r="D27" s="259">
        <v>1500.2</v>
      </c>
      <c r="E27" s="251"/>
      <c r="F27" s="251"/>
      <c r="G27" s="251"/>
      <c r="H27" s="251"/>
    </row>
    <row r="28" spans="1:10" ht="14.1" customHeight="1">
      <c r="A28" s="254" t="s">
        <v>354</v>
      </c>
      <c r="B28" s="258" t="s">
        <v>353</v>
      </c>
      <c r="C28" s="256">
        <f t="shared" si="0"/>
        <v>0</v>
      </c>
      <c r="D28" s="266"/>
      <c r="E28" s="251"/>
      <c r="F28" s="251"/>
      <c r="G28" s="251"/>
      <c r="H28" s="251"/>
    </row>
    <row r="29" spans="1:10" ht="14.1" customHeight="1">
      <c r="A29" s="254" t="s">
        <v>352</v>
      </c>
      <c r="B29" s="258" t="s">
        <v>47</v>
      </c>
      <c r="C29" s="256">
        <f t="shared" si="0"/>
        <v>0</v>
      </c>
      <c r="D29" s="266"/>
      <c r="E29" s="251"/>
      <c r="F29" s="251"/>
      <c r="G29" s="251"/>
      <c r="H29" s="251"/>
    </row>
    <row r="30" spans="1:10" ht="14.1" customHeight="1">
      <c r="A30" s="254" t="s">
        <v>351</v>
      </c>
      <c r="B30" s="258" t="s">
        <v>48</v>
      </c>
      <c r="C30" s="256">
        <f t="shared" si="0"/>
        <v>0</v>
      </c>
      <c r="D30" s="266"/>
      <c r="E30" s="251"/>
      <c r="F30" s="251"/>
      <c r="G30" s="251"/>
      <c r="H30" s="251"/>
    </row>
    <row r="31" spans="1:10" ht="14.1" customHeight="1">
      <c r="A31" s="254" t="s">
        <v>350</v>
      </c>
      <c r="B31" s="265" t="s">
        <v>349</v>
      </c>
      <c r="C31" s="256">
        <f t="shared" si="0"/>
        <v>3768</v>
      </c>
      <c r="D31" s="259">
        <v>3768</v>
      </c>
      <c r="E31" s="251"/>
      <c r="F31" s="251"/>
      <c r="G31" s="251"/>
      <c r="H31" s="251"/>
      <c r="J31" s="264"/>
    </row>
    <row r="32" spans="1:10" ht="14.1" customHeight="1">
      <c r="A32" s="254" t="s">
        <v>348</v>
      </c>
      <c r="B32" s="258" t="s">
        <v>347</v>
      </c>
      <c r="C32" s="256">
        <f t="shared" si="0"/>
        <v>98.62</v>
      </c>
      <c r="D32" s="259">
        <v>98.62</v>
      </c>
      <c r="E32" s="251"/>
      <c r="F32" s="251"/>
      <c r="G32" s="255"/>
      <c r="H32" s="251"/>
    </row>
    <row r="33" spans="1:15" ht="14.1" customHeight="1">
      <c r="A33" s="254" t="s">
        <v>346</v>
      </c>
      <c r="B33" s="258" t="s">
        <v>51</v>
      </c>
      <c r="C33" s="260">
        <f t="shared" si="0"/>
        <v>0</v>
      </c>
      <c r="D33" s="259"/>
      <c r="E33" s="251"/>
      <c r="F33" s="251"/>
      <c r="G33" s="251"/>
      <c r="H33" s="251"/>
    </row>
    <row r="34" spans="1:15" ht="14.1" customHeight="1">
      <c r="A34" s="254" t="s">
        <v>345</v>
      </c>
      <c r="B34" s="258" t="s">
        <v>53</v>
      </c>
      <c r="C34" s="248">
        <f t="shared" si="0"/>
        <v>0</v>
      </c>
      <c r="D34" s="263">
        <f>(D36+D37+D38+D39)</f>
        <v>0</v>
      </c>
      <c r="E34" s="257">
        <f>(E36+E37+E38+E39)</f>
        <v>0</v>
      </c>
      <c r="F34" s="257">
        <f>(F36+F37+F38+F39)</f>
        <v>0</v>
      </c>
      <c r="G34" s="257">
        <f>(G36+G37+G38+G39)</f>
        <v>0</v>
      </c>
      <c r="H34" s="257">
        <f>(H36+H37+H38+H39)</f>
        <v>0</v>
      </c>
    </row>
    <row r="35" spans="1:15" ht="14.1" customHeight="1">
      <c r="A35" s="254"/>
      <c r="B35" s="253" t="s">
        <v>337</v>
      </c>
      <c r="C35" s="256"/>
      <c r="D35" s="261"/>
      <c r="E35" s="251"/>
      <c r="F35" s="251"/>
      <c r="G35" s="251"/>
      <c r="H35" s="251"/>
    </row>
    <row r="36" spans="1:15" ht="14.1" customHeight="1">
      <c r="A36" s="254"/>
      <c r="B36" s="258" t="s">
        <v>344</v>
      </c>
      <c r="C36" s="256">
        <f t="shared" ref="C36:C43" si="1">(D36+E36+F36+G36+H36)</f>
        <v>0</v>
      </c>
      <c r="D36" s="262"/>
      <c r="E36" s="251"/>
      <c r="F36" s="251"/>
      <c r="G36" s="251"/>
      <c r="H36" s="251"/>
    </row>
    <row r="37" spans="1:15" ht="14.1" customHeight="1">
      <c r="A37" s="254"/>
      <c r="B37" s="258" t="s">
        <v>343</v>
      </c>
      <c r="C37" s="260">
        <f t="shared" si="1"/>
        <v>0</v>
      </c>
      <c r="D37" s="262"/>
      <c r="E37" s="251"/>
      <c r="F37" s="251"/>
      <c r="G37" s="251"/>
      <c r="H37" s="251"/>
    </row>
    <row r="38" spans="1:15" ht="14.1" customHeight="1">
      <c r="A38" s="254"/>
      <c r="B38" s="258" t="s">
        <v>342</v>
      </c>
      <c r="C38" s="260">
        <f t="shared" si="1"/>
        <v>0</v>
      </c>
      <c r="D38" s="262"/>
      <c r="E38" s="251"/>
      <c r="F38" s="251"/>
      <c r="G38" s="251"/>
      <c r="H38" s="251"/>
    </row>
    <row r="39" spans="1:15" ht="14.1" customHeight="1">
      <c r="A39" s="254"/>
      <c r="B39" s="258" t="s">
        <v>341</v>
      </c>
      <c r="C39" s="256">
        <f t="shared" si="1"/>
        <v>0</v>
      </c>
      <c r="D39" s="261"/>
      <c r="E39" s="251"/>
      <c r="F39" s="251"/>
      <c r="G39" s="251"/>
      <c r="H39" s="251"/>
    </row>
    <row r="40" spans="1:15" ht="26.25" customHeight="1">
      <c r="A40" s="254" t="s">
        <v>340</v>
      </c>
      <c r="B40" s="258" t="s">
        <v>54</v>
      </c>
      <c r="C40" s="260">
        <f t="shared" si="1"/>
        <v>70</v>
      </c>
      <c r="D40" s="259">
        <v>70</v>
      </c>
      <c r="E40" s="251"/>
      <c r="F40" s="251"/>
      <c r="G40" s="251"/>
      <c r="H40" s="251"/>
      <c r="O40" s="264"/>
    </row>
    <row r="41" spans="1:15" ht="14.1" customHeight="1">
      <c r="A41" s="254" t="s">
        <v>339</v>
      </c>
      <c r="B41" s="258" t="s">
        <v>55</v>
      </c>
      <c r="C41" s="256">
        <f t="shared" si="1"/>
        <v>0</v>
      </c>
      <c r="D41" s="251"/>
      <c r="E41" s="251"/>
      <c r="F41" s="251"/>
      <c r="G41" s="251"/>
      <c r="H41" s="251"/>
    </row>
    <row r="42" spans="1:15" ht="14.1" customHeight="1">
      <c r="A42" s="254" t="s">
        <v>338</v>
      </c>
      <c r="B42" s="258" t="s">
        <v>56</v>
      </c>
      <c r="C42" s="247">
        <f t="shared" si="1"/>
        <v>4657.28</v>
      </c>
      <c r="D42" s="252">
        <f>D47+D46+D45+D44</f>
        <v>4396.28</v>
      </c>
      <c r="E42" s="257"/>
      <c r="F42" s="257"/>
      <c r="G42" s="252">
        <f>G47+G46+G45+G44</f>
        <v>261</v>
      </c>
      <c r="H42" s="257"/>
    </row>
    <row r="43" spans="1:15" ht="14.1" customHeight="1">
      <c r="A43" s="254"/>
      <c r="B43" s="253" t="s">
        <v>337</v>
      </c>
      <c r="C43" s="256">
        <f t="shared" si="1"/>
        <v>0</v>
      </c>
      <c r="D43" s="251"/>
      <c r="E43" s="251"/>
      <c r="F43" s="251"/>
      <c r="G43" s="251"/>
      <c r="H43" s="251"/>
    </row>
    <row r="44" spans="1:15" ht="14.1" customHeight="1">
      <c r="A44" s="254"/>
      <c r="B44" s="253" t="s">
        <v>336</v>
      </c>
      <c r="C44" s="256"/>
      <c r="D44" s="251">
        <v>54.45</v>
      </c>
      <c r="E44" s="251"/>
      <c r="F44" s="251"/>
      <c r="G44" s="251"/>
      <c r="H44" s="251"/>
    </row>
    <row r="45" spans="1:15" ht="14.1" customHeight="1">
      <c r="A45" s="254"/>
      <c r="B45" s="253" t="s">
        <v>335</v>
      </c>
      <c r="C45" s="256">
        <f t="shared" ref="C45:C51" si="2">(D45+E45+F45+G45+H45)</f>
        <v>1124.6400000000001</v>
      </c>
      <c r="D45" s="255">
        <v>1124.6400000000001</v>
      </c>
      <c r="E45" s="251"/>
      <c r="F45" s="251"/>
      <c r="G45" s="251"/>
      <c r="H45" s="251"/>
    </row>
    <row r="46" spans="1:15" ht="14.1" customHeight="1">
      <c r="A46" s="254"/>
      <c r="B46" s="253" t="s">
        <v>334</v>
      </c>
      <c r="C46" s="256">
        <f t="shared" si="2"/>
        <v>2010.97</v>
      </c>
      <c r="D46" s="255">
        <v>1749.97</v>
      </c>
      <c r="E46" s="251"/>
      <c r="F46" s="251"/>
      <c r="G46" s="255">
        <v>261</v>
      </c>
      <c r="H46" s="251"/>
    </row>
    <row r="47" spans="1:15" ht="14.1" customHeight="1">
      <c r="A47" s="254"/>
      <c r="B47" s="253" t="s">
        <v>333</v>
      </c>
      <c r="C47" s="256">
        <f t="shared" si="2"/>
        <v>1467.22</v>
      </c>
      <c r="D47" s="255">
        <v>1467.22</v>
      </c>
      <c r="E47" s="251"/>
      <c r="F47" s="251"/>
      <c r="G47" s="251"/>
      <c r="H47" s="251"/>
    </row>
    <row r="48" spans="1:15" ht="14.1" customHeight="1">
      <c r="A48" s="254" t="s">
        <v>332</v>
      </c>
      <c r="B48" s="253" t="s">
        <v>331</v>
      </c>
      <c r="C48" s="248">
        <f t="shared" si="2"/>
        <v>1070.57</v>
      </c>
      <c r="D48" s="255">
        <v>1070.57</v>
      </c>
      <c r="E48" s="251"/>
      <c r="F48" s="251"/>
      <c r="G48" s="251"/>
      <c r="H48" s="251"/>
    </row>
    <row r="49" spans="1:11" ht="14.1" customHeight="1">
      <c r="A49" s="254" t="s">
        <v>329</v>
      </c>
      <c r="B49" s="253" t="s">
        <v>330</v>
      </c>
      <c r="C49" s="248">
        <f t="shared" si="2"/>
        <v>14043.03</v>
      </c>
      <c r="D49" s="252">
        <v>14043.03</v>
      </c>
      <c r="E49" s="251"/>
      <c r="F49" s="251"/>
      <c r="G49" s="251"/>
      <c r="H49" s="251"/>
    </row>
    <row r="50" spans="1:11" ht="14.1" customHeight="1">
      <c r="A50" s="254" t="s">
        <v>329</v>
      </c>
      <c r="B50" s="253" t="s">
        <v>149</v>
      </c>
      <c r="C50" s="248">
        <f t="shared" si="2"/>
        <v>0</v>
      </c>
      <c r="D50" s="252"/>
      <c r="E50" s="251"/>
      <c r="F50" s="251"/>
      <c r="G50" s="251"/>
      <c r="H50" s="251"/>
    </row>
    <row r="51" spans="1:11" ht="17.25" customHeight="1">
      <c r="A51" s="250"/>
      <c r="B51" s="249" t="s">
        <v>328</v>
      </c>
      <c r="C51" s="248">
        <f t="shared" si="2"/>
        <v>90801.7</v>
      </c>
      <c r="D51" s="248">
        <f>(D23+D50+D19+D49+D22)</f>
        <v>86540.7</v>
      </c>
      <c r="E51" s="247">
        <f>(E19+E22+E23+E43+E45+E47)</f>
        <v>0</v>
      </c>
      <c r="F51" s="247">
        <f>(F19+F22+F23+F43+F45+F47)</f>
        <v>0</v>
      </c>
      <c r="G51" s="248">
        <f>(G23+G19)</f>
        <v>4261</v>
      </c>
      <c r="H51" s="247">
        <f>(H19+H22+H23+H43+H45+H47)</f>
        <v>0</v>
      </c>
    </row>
    <row r="52" spans="1:11" ht="0.75" customHeight="1"/>
    <row r="53" spans="1:11">
      <c r="A53" s="245" t="s">
        <v>230</v>
      </c>
      <c r="C53" s="449"/>
      <c r="D53" s="449"/>
      <c r="F53" s="449" t="s">
        <v>222</v>
      </c>
      <c r="G53" s="449"/>
      <c r="H53" s="449"/>
    </row>
    <row r="54" spans="1:11" ht="14.25" customHeight="1">
      <c r="C54" s="443" t="s">
        <v>327</v>
      </c>
      <c r="D54" s="443"/>
      <c r="E54" s="442" t="s">
        <v>326</v>
      </c>
      <c r="F54" s="442"/>
      <c r="G54" s="442"/>
      <c r="H54" s="442"/>
    </row>
    <row r="55" spans="1:11" ht="3" hidden="1" customHeight="1">
      <c r="C55" s="246"/>
      <c r="D55" s="246"/>
      <c r="E55" s="246"/>
      <c r="F55" s="246"/>
      <c r="G55" s="246"/>
      <c r="H55" s="246"/>
    </row>
    <row r="56" spans="1:11" ht="30" customHeight="1">
      <c r="A56" s="450" t="s">
        <v>257</v>
      </c>
      <c r="B56" s="450"/>
      <c r="C56" s="450"/>
      <c r="D56" s="450"/>
      <c r="F56" s="449" t="s">
        <v>226</v>
      </c>
      <c r="G56" s="449"/>
      <c r="H56" s="449"/>
    </row>
    <row r="57" spans="1:11">
      <c r="C57" s="443" t="s">
        <v>327</v>
      </c>
      <c r="D57" s="443"/>
      <c r="E57" s="442" t="s">
        <v>326</v>
      </c>
      <c r="F57" s="442"/>
      <c r="G57" s="442"/>
      <c r="H57" s="442"/>
    </row>
    <row r="58" spans="1:11" s="177" customFormat="1" ht="15" customHeight="1">
      <c r="B58" s="398" t="s">
        <v>296</v>
      </c>
      <c r="C58" s="398"/>
      <c r="D58" s="398"/>
      <c r="E58" s="398"/>
      <c r="F58" s="398"/>
      <c r="G58" s="398"/>
      <c r="H58" s="398"/>
      <c r="I58" s="179"/>
      <c r="J58" s="179"/>
      <c r="K58" s="179"/>
    </row>
    <row r="60" spans="1:11">
      <c r="A60" s="398"/>
      <c r="B60" s="398"/>
      <c r="C60" s="398"/>
      <c r="D60" s="398"/>
      <c r="E60" s="398"/>
      <c r="F60" s="398"/>
      <c r="G60" s="398"/>
    </row>
  </sheetData>
  <mergeCells count="29">
    <mergeCell ref="A60:G60"/>
    <mergeCell ref="B58:H58"/>
    <mergeCell ref="F53:H53"/>
    <mergeCell ref="A56:D56"/>
    <mergeCell ref="F56:H56"/>
    <mergeCell ref="C57:D57"/>
    <mergeCell ref="E57:H57"/>
    <mergeCell ref="C54:D54"/>
    <mergeCell ref="E54:H54"/>
    <mergeCell ref="C53:D53"/>
    <mergeCell ref="E2:H2"/>
    <mergeCell ref="E3:H3"/>
    <mergeCell ref="E4:H4"/>
    <mergeCell ref="E5:H5"/>
    <mergeCell ref="E6:H6"/>
    <mergeCell ref="A9:D9"/>
    <mergeCell ref="A11:H11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</mergeCells>
  <pageMargins left="0.7" right="0.7" top="0.75" bottom="0.75" header="0.3" footer="0.3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1"/>
  <sheetViews>
    <sheetView showRuler="0" topLeftCell="A16" zoomScaleNormal="100" workbookViewId="0">
      <selection activeCell="S28" sqref="S28"/>
    </sheetView>
  </sheetViews>
  <sheetFormatPr defaultRowHeight="15"/>
  <cols>
    <col min="1" max="2" width="1.85546875" style="275" customWidth="1"/>
    <col min="3" max="3" width="1.5703125" style="275" customWidth="1"/>
    <col min="4" max="4" width="2.28515625" style="275" customWidth="1"/>
    <col min="5" max="5" width="2" style="275" customWidth="1"/>
    <col min="6" max="6" width="2.42578125" style="275" customWidth="1"/>
    <col min="7" max="7" width="35.85546875" style="273" customWidth="1"/>
    <col min="8" max="8" width="3.42578125" style="274" customWidth="1"/>
    <col min="9" max="10" width="10.7109375" style="273" customWidth="1"/>
    <col min="11" max="11" width="13.28515625" style="273" customWidth="1"/>
    <col min="12" max="12" width="9.140625" style="230"/>
    <col min="13" max="16384" width="9.140625" style="229"/>
  </cols>
  <sheetData>
    <row r="1" spans="1:11">
      <c r="A1" s="282"/>
      <c r="B1" s="282"/>
      <c r="C1" s="282"/>
      <c r="D1" s="282"/>
      <c r="E1" s="282"/>
      <c r="F1" s="282"/>
      <c r="G1" s="282"/>
      <c r="H1" s="318" t="s">
        <v>428</v>
      </c>
      <c r="I1" s="317"/>
      <c r="J1" s="230"/>
      <c r="K1" s="282"/>
    </row>
    <row r="2" spans="1:11">
      <c r="A2" s="282"/>
      <c r="B2" s="282"/>
      <c r="C2" s="282"/>
      <c r="D2" s="282"/>
      <c r="E2" s="282"/>
      <c r="F2" s="282"/>
      <c r="G2" s="282"/>
      <c r="H2" s="318" t="s">
        <v>427</v>
      </c>
      <c r="I2" s="317"/>
      <c r="J2" s="230"/>
      <c r="K2" s="282"/>
    </row>
    <row r="3" spans="1:11" ht="15" customHeight="1">
      <c r="A3" s="282"/>
      <c r="B3" s="282"/>
      <c r="C3" s="282"/>
      <c r="D3" s="282"/>
      <c r="E3" s="282"/>
      <c r="F3" s="282"/>
      <c r="G3" s="282"/>
      <c r="H3" s="318" t="s">
        <v>426</v>
      </c>
      <c r="I3" s="317"/>
      <c r="J3" s="316"/>
      <c r="K3" s="282"/>
    </row>
    <row r="4" spans="1:11" ht="6" customHeight="1">
      <c r="A4" s="282"/>
      <c r="B4" s="282"/>
      <c r="C4" s="282"/>
      <c r="D4" s="282"/>
      <c r="E4" s="282"/>
      <c r="F4" s="282"/>
      <c r="G4" s="282"/>
      <c r="I4" s="230"/>
      <c r="J4" s="316"/>
      <c r="K4" s="282"/>
    </row>
    <row r="5" spans="1:11">
      <c r="A5" s="459" t="s">
        <v>425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</row>
    <row r="6" spans="1:11" ht="17.25" customHeight="1">
      <c r="A6" s="425" t="s">
        <v>6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</row>
    <row r="7" spans="1:11">
      <c r="A7" s="425" t="s">
        <v>7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</row>
    <row r="8" spans="1:11" ht="15" customHeight="1">
      <c r="A8" s="460" t="s">
        <v>424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</row>
    <row r="9" spans="1:11">
      <c r="A9" s="462" t="s">
        <v>423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</row>
    <row r="10" spans="1:11">
      <c r="A10" s="425" t="s">
        <v>422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</row>
    <row r="11" spans="1:11">
      <c r="A11" s="425" t="s">
        <v>10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</row>
    <row r="12" spans="1:11">
      <c r="A12" s="462" t="s">
        <v>11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</row>
    <row r="13" spans="1:11" ht="15" customHeight="1">
      <c r="A13" s="425" t="s">
        <v>421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</row>
    <row r="14" spans="1:11">
      <c r="A14" s="312"/>
      <c r="B14" s="308"/>
      <c r="C14" s="308"/>
      <c r="D14" s="308"/>
      <c r="E14" s="308"/>
      <c r="F14" s="308"/>
      <c r="G14" s="308"/>
      <c r="H14" s="308"/>
      <c r="I14" s="315"/>
      <c r="J14" s="314"/>
      <c r="K14" s="313" t="s">
        <v>14</v>
      </c>
    </row>
    <row r="15" spans="1:11">
      <c r="A15" s="312"/>
      <c r="B15" s="308"/>
      <c r="C15" s="308"/>
      <c r="D15" s="308"/>
      <c r="E15" s="308"/>
      <c r="F15" s="308"/>
      <c r="G15" s="308"/>
      <c r="H15" s="308"/>
      <c r="I15" s="311"/>
      <c r="J15" s="311" t="s">
        <v>420</v>
      </c>
      <c r="K15" s="310"/>
    </row>
    <row r="16" spans="1:11">
      <c r="A16" s="312"/>
      <c r="B16" s="308"/>
      <c r="C16" s="308"/>
      <c r="D16" s="308"/>
      <c r="E16" s="308"/>
      <c r="F16" s="308"/>
      <c r="G16" s="308"/>
      <c r="H16" s="308"/>
      <c r="I16" s="311"/>
      <c r="J16" s="311" t="s">
        <v>16</v>
      </c>
      <c r="K16" s="310"/>
    </row>
    <row r="17" spans="1:11">
      <c r="A17" s="312"/>
      <c r="B17" s="308"/>
      <c r="C17" s="308"/>
      <c r="D17" s="308"/>
      <c r="E17" s="308"/>
      <c r="F17" s="308"/>
      <c r="G17" s="308"/>
      <c r="H17" s="308"/>
      <c r="I17" s="306"/>
      <c r="J17" s="311" t="s">
        <v>17</v>
      </c>
      <c r="K17" s="310" t="s">
        <v>18</v>
      </c>
    </row>
    <row r="18" spans="1:11">
      <c r="A18" s="286"/>
      <c r="B18" s="286"/>
      <c r="C18" s="286"/>
      <c r="D18" s="286"/>
      <c r="E18" s="286"/>
      <c r="F18" s="286"/>
      <c r="G18" s="309"/>
      <c r="H18" s="308"/>
      <c r="I18" s="307"/>
      <c r="J18" s="307"/>
      <c r="K18" s="306" t="s">
        <v>419</v>
      </c>
    </row>
    <row r="19" spans="1:11" ht="15" customHeight="1">
      <c r="A19" s="457" t="s">
        <v>24</v>
      </c>
      <c r="B19" s="466"/>
      <c r="C19" s="466"/>
      <c r="D19" s="466"/>
      <c r="E19" s="466"/>
      <c r="F19" s="466"/>
      <c r="G19" s="457" t="s">
        <v>25</v>
      </c>
      <c r="H19" s="457" t="s">
        <v>418</v>
      </c>
      <c r="I19" s="467" t="s">
        <v>417</v>
      </c>
      <c r="J19" s="468"/>
      <c r="K19" s="468"/>
    </row>
    <row r="20" spans="1:11">
      <c r="A20" s="466"/>
      <c r="B20" s="466"/>
      <c r="C20" s="466"/>
      <c r="D20" s="466"/>
      <c r="E20" s="466"/>
      <c r="F20" s="466"/>
      <c r="G20" s="457"/>
      <c r="H20" s="457"/>
      <c r="I20" s="455" t="s">
        <v>376</v>
      </c>
      <c r="J20" s="455"/>
      <c r="K20" s="456"/>
    </row>
    <row r="21" spans="1:11" ht="24.95" customHeight="1">
      <c r="A21" s="466"/>
      <c r="B21" s="466"/>
      <c r="C21" s="466"/>
      <c r="D21" s="466"/>
      <c r="E21" s="466"/>
      <c r="F21" s="466"/>
      <c r="G21" s="457"/>
      <c r="H21" s="457"/>
      <c r="I21" s="457" t="s">
        <v>416</v>
      </c>
      <c r="J21" s="457" t="s">
        <v>415</v>
      </c>
      <c r="K21" s="458"/>
    </row>
    <row r="22" spans="1:11" ht="36" customHeight="1">
      <c r="A22" s="466"/>
      <c r="B22" s="466"/>
      <c r="C22" s="466"/>
      <c r="D22" s="466"/>
      <c r="E22" s="466"/>
      <c r="F22" s="466"/>
      <c r="G22" s="457"/>
      <c r="H22" s="457"/>
      <c r="I22" s="457"/>
      <c r="J22" s="305" t="s">
        <v>414</v>
      </c>
      <c r="K22" s="305" t="s">
        <v>413</v>
      </c>
    </row>
    <row r="23" spans="1:11">
      <c r="A23" s="463">
        <v>1</v>
      </c>
      <c r="B23" s="463"/>
      <c r="C23" s="463"/>
      <c r="D23" s="463"/>
      <c r="E23" s="463"/>
      <c r="F23" s="463"/>
      <c r="G23" s="296">
        <v>2</v>
      </c>
      <c r="H23" s="296">
        <v>3</v>
      </c>
      <c r="I23" s="296">
        <v>4</v>
      </c>
      <c r="J23" s="296">
        <v>5</v>
      </c>
      <c r="K23" s="296">
        <v>6</v>
      </c>
    </row>
    <row r="24" spans="1:11">
      <c r="A24" s="292">
        <v>2</v>
      </c>
      <c r="B24" s="292"/>
      <c r="C24" s="301"/>
      <c r="D24" s="301"/>
      <c r="E24" s="301"/>
      <c r="F24" s="301"/>
      <c r="G24" s="304" t="s">
        <v>412</v>
      </c>
      <c r="H24" s="290">
        <v>1</v>
      </c>
      <c r="I24" s="289">
        <f>I25+I31+I33+I36+I41+I53+I60+I69+I75</f>
        <v>6583.83</v>
      </c>
      <c r="J24" s="289">
        <f>J25+J31+J33+J36+J41+J53+J60+J69+J75</f>
        <v>76758.67</v>
      </c>
      <c r="K24" s="289">
        <f>K25+K31+K33+K36+K41+K53+K60+K69+K75</f>
        <v>0</v>
      </c>
    </row>
    <row r="25" spans="1:11">
      <c r="A25" s="292">
        <v>2</v>
      </c>
      <c r="B25" s="292">
        <v>1</v>
      </c>
      <c r="C25" s="292"/>
      <c r="D25" s="292"/>
      <c r="E25" s="292"/>
      <c r="F25" s="292"/>
      <c r="G25" s="291" t="s">
        <v>36</v>
      </c>
      <c r="H25" s="290">
        <v>2</v>
      </c>
      <c r="I25" s="289">
        <f>I26+I30</f>
        <v>0</v>
      </c>
      <c r="J25" s="289">
        <f>J26+J30</f>
        <v>65317.369999999995</v>
      </c>
      <c r="K25" s="289">
        <f>K26+K30</f>
        <v>0</v>
      </c>
    </row>
    <row r="26" spans="1:11">
      <c r="A26" s="301">
        <v>2</v>
      </c>
      <c r="B26" s="301">
        <v>1</v>
      </c>
      <c r="C26" s="301">
        <v>1</v>
      </c>
      <c r="D26" s="301"/>
      <c r="E26" s="301"/>
      <c r="F26" s="301"/>
      <c r="G26" s="299" t="s">
        <v>411</v>
      </c>
      <c r="H26" s="296">
        <v>3</v>
      </c>
      <c r="I26" s="295">
        <f>I27+I29</f>
        <v>0</v>
      </c>
      <c r="J26" s="295">
        <f>J27+J29</f>
        <v>64356.95</v>
      </c>
      <c r="K26" s="295">
        <f>K27+K29</f>
        <v>0</v>
      </c>
    </row>
    <row r="27" spans="1:11">
      <c r="A27" s="301">
        <v>2</v>
      </c>
      <c r="B27" s="301">
        <v>1</v>
      </c>
      <c r="C27" s="301">
        <v>1</v>
      </c>
      <c r="D27" s="301">
        <v>1</v>
      </c>
      <c r="E27" s="301">
        <v>1</v>
      </c>
      <c r="F27" s="301">
        <v>1</v>
      </c>
      <c r="G27" s="299" t="s">
        <v>410</v>
      </c>
      <c r="H27" s="296">
        <v>4</v>
      </c>
      <c r="I27" s="295"/>
      <c r="J27" s="295">
        <v>64356.95</v>
      </c>
      <c r="K27" s="295"/>
    </row>
    <row r="28" spans="1:11">
      <c r="A28" s="301"/>
      <c r="B28" s="301"/>
      <c r="C28" s="301"/>
      <c r="D28" s="301"/>
      <c r="E28" s="301"/>
      <c r="F28" s="301"/>
      <c r="G28" s="299" t="s">
        <v>409</v>
      </c>
      <c r="H28" s="296">
        <v>5</v>
      </c>
      <c r="I28" s="295"/>
      <c r="J28" s="295">
        <v>12064.89</v>
      </c>
      <c r="K28" s="295"/>
    </row>
    <row r="29" spans="1:11" hidden="1" collapsed="1">
      <c r="A29" s="301">
        <v>2</v>
      </c>
      <c r="B29" s="301">
        <v>1</v>
      </c>
      <c r="C29" s="301">
        <v>1</v>
      </c>
      <c r="D29" s="301">
        <v>1</v>
      </c>
      <c r="E29" s="301">
        <v>2</v>
      </c>
      <c r="F29" s="301">
        <v>1</v>
      </c>
      <c r="G29" s="299" t="s">
        <v>39</v>
      </c>
      <c r="H29" s="296">
        <v>6</v>
      </c>
      <c r="I29" s="295"/>
      <c r="J29" s="295"/>
      <c r="K29" s="295"/>
    </row>
    <row r="30" spans="1:11">
      <c r="A30" s="301">
        <v>2</v>
      </c>
      <c r="B30" s="301">
        <v>1</v>
      </c>
      <c r="C30" s="301">
        <v>2</v>
      </c>
      <c r="D30" s="301"/>
      <c r="E30" s="301"/>
      <c r="F30" s="301"/>
      <c r="G30" s="299" t="s">
        <v>40</v>
      </c>
      <c r="H30" s="296">
        <v>7</v>
      </c>
      <c r="I30" s="295"/>
      <c r="J30" s="295">
        <v>960.42</v>
      </c>
      <c r="K30" s="295"/>
    </row>
    <row r="31" spans="1:11">
      <c r="A31" s="292">
        <v>2</v>
      </c>
      <c r="B31" s="292">
        <v>2</v>
      </c>
      <c r="C31" s="292"/>
      <c r="D31" s="292"/>
      <c r="E31" s="292"/>
      <c r="F31" s="292"/>
      <c r="G31" s="291" t="s">
        <v>408</v>
      </c>
      <c r="H31" s="290">
        <v>8</v>
      </c>
      <c r="I31" s="303">
        <f>I32</f>
        <v>6583.83</v>
      </c>
      <c r="J31" s="303">
        <f>J32</f>
        <v>10370.73</v>
      </c>
      <c r="K31" s="303">
        <f>K32</f>
        <v>0</v>
      </c>
    </row>
    <row r="32" spans="1:11">
      <c r="A32" s="301">
        <v>2</v>
      </c>
      <c r="B32" s="301">
        <v>2</v>
      </c>
      <c r="C32" s="301">
        <v>1</v>
      </c>
      <c r="D32" s="301"/>
      <c r="E32" s="301"/>
      <c r="F32" s="301"/>
      <c r="G32" s="299" t="s">
        <v>408</v>
      </c>
      <c r="H32" s="296">
        <v>9</v>
      </c>
      <c r="I32" s="295">
        <v>6583.83</v>
      </c>
      <c r="J32" s="295">
        <v>10370.73</v>
      </c>
      <c r="K32" s="295"/>
    </row>
    <row r="33" spans="1:12" hidden="1" collapsed="1">
      <c r="A33" s="292">
        <v>2</v>
      </c>
      <c r="B33" s="292">
        <v>3</v>
      </c>
      <c r="C33" s="292"/>
      <c r="D33" s="292"/>
      <c r="E33" s="292"/>
      <c r="F33" s="292"/>
      <c r="G33" s="291" t="s">
        <v>57</v>
      </c>
      <c r="H33" s="290">
        <v>10</v>
      </c>
      <c r="I33" s="289">
        <f>I34+I35</f>
        <v>0</v>
      </c>
      <c r="J33" s="289">
        <f>J34+J35</f>
        <v>0</v>
      </c>
      <c r="K33" s="289">
        <f>K34+K35</f>
        <v>0</v>
      </c>
    </row>
    <row r="34" spans="1:12" hidden="1" collapsed="1">
      <c r="A34" s="301">
        <v>2</v>
      </c>
      <c r="B34" s="301">
        <v>3</v>
      </c>
      <c r="C34" s="301">
        <v>1</v>
      </c>
      <c r="D34" s="301"/>
      <c r="E34" s="301"/>
      <c r="F34" s="301"/>
      <c r="G34" s="299" t="s">
        <v>58</v>
      </c>
      <c r="H34" s="296">
        <v>11</v>
      </c>
      <c r="I34" s="295"/>
      <c r="J34" s="295"/>
      <c r="K34" s="295"/>
    </row>
    <row r="35" spans="1:12" hidden="1" collapsed="1">
      <c r="A35" s="301">
        <v>2</v>
      </c>
      <c r="B35" s="301">
        <v>3</v>
      </c>
      <c r="C35" s="301">
        <v>2</v>
      </c>
      <c r="D35" s="301"/>
      <c r="E35" s="301"/>
      <c r="F35" s="301"/>
      <c r="G35" s="299" t="s">
        <v>69</v>
      </c>
      <c r="H35" s="296">
        <v>12</v>
      </c>
      <c r="I35" s="295"/>
      <c r="J35" s="295"/>
      <c r="K35" s="295"/>
    </row>
    <row r="36" spans="1:12" hidden="1" collapsed="1">
      <c r="A36" s="292">
        <v>2</v>
      </c>
      <c r="B36" s="292">
        <v>4</v>
      </c>
      <c r="C36" s="292"/>
      <c r="D36" s="292"/>
      <c r="E36" s="292"/>
      <c r="F36" s="292"/>
      <c r="G36" s="291" t="s">
        <v>70</v>
      </c>
      <c r="H36" s="290">
        <v>13</v>
      </c>
      <c r="I36" s="289">
        <f>I37</f>
        <v>0</v>
      </c>
      <c r="J36" s="289">
        <f>J37</f>
        <v>0</v>
      </c>
      <c r="K36" s="289">
        <f>K37</f>
        <v>0</v>
      </c>
    </row>
    <row r="37" spans="1:12" hidden="1" collapsed="1">
      <c r="A37" s="301">
        <v>2</v>
      </c>
      <c r="B37" s="301">
        <v>4</v>
      </c>
      <c r="C37" s="301">
        <v>1</v>
      </c>
      <c r="D37" s="301"/>
      <c r="E37" s="301"/>
      <c r="F37" s="301"/>
      <c r="G37" s="299" t="s">
        <v>407</v>
      </c>
      <c r="H37" s="296">
        <v>14</v>
      </c>
      <c r="I37" s="295">
        <f>I38+I39+I40</f>
        <v>0</v>
      </c>
      <c r="J37" s="295">
        <f>J38+J39+J40</f>
        <v>0</v>
      </c>
      <c r="K37" s="295">
        <f>K38+K39+K40</f>
        <v>0</v>
      </c>
    </row>
    <row r="38" spans="1:12" hidden="1" collapsed="1">
      <c r="A38" s="301">
        <v>2</v>
      </c>
      <c r="B38" s="301">
        <v>4</v>
      </c>
      <c r="C38" s="301">
        <v>1</v>
      </c>
      <c r="D38" s="301">
        <v>1</v>
      </c>
      <c r="E38" s="301">
        <v>1</v>
      </c>
      <c r="F38" s="301">
        <v>1</v>
      </c>
      <c r="G38" s="299" t="s">
        <v>72</v>
      </c>
      <c r="H38" s="296">
        <v>15</v>
      </c>
      <c r="I38" s="295"/>
      <c r="J38" s="295"/>
      <c r="K38" s="295"/>
    </row>
    <row r="39" spans="1:12" hidden="1" collapsed="1">
      <c r="A39" s="301">
        <v>2</v>
      </c>
      <c r="B39" s="301">
        <v>4</v>
      </c>
      <c r="C39" s="301">
        <v>1</v>
      </c>
      <c r="D39" s="301">
        <v>1</v>
      </c>
      <c r="E39" s="301">
        <v>1</v>
      </c>
      <c r="F39" s="301">
        <v>2</v>
      </c>
      <c r="G39" s="299" t="s">
        <v>73</v>
      </c>
      <c r="H39" s="296">
        <v>16</v>
      </c>
      <c r="I39" s="295"/>
      <c r="J39" s="295"/>
      <c r="K39" s="295"/>
    </row>
    <row r="40" spans="1:12" hidden="1" collapsed="1">
      <c r="A40" s="301">
        <v>2</v>
      </c>
      <c r="B40" s="301">
        <v>4</v>
      </c>
      <c r="C40" s="301">
        <v>1</v>
      </c>
      <c r="D40" s="301">
        <v>1</v>
      </c>
      <c r="E40" s="301">
        <v>1</v>
      </c>
      <c r="F40" s="301">
        <v>3</v>
      </c>
      <c r="G40" s="299" t="s">
        <v>74</v>
      </c>
      <c r="H40" s="296">
        <v>17</v>
      </c>
      <c r="I40" s="295"/>
      <c r="J40" s="295"/>
      <c r="K40" s="295"/>
    </row>
    <row r="41" spans="1:12" hidden="1" collapsed="1">
      <c r="A41" s="292">
        <v>2</v>
      </c>
      <c r="B41" s="292">
        <v>5</v>
      </c>
      <c r="C41" s="292"/>
      <c r="D41" s="292"/>
      <c r="E41" s="292"/>
      <c r="F41" s="292"/>
      <c r="G41" s="291" t="s">
        <v>75</v>
      </c>
      <c r="H41" s="290">
        <v>18</v>
      </c>
      <c r="I41" s="289">
        <f>I42+I45+I48</f>
        <v>0</v>
      </c>
      <c r="J41" s="289">
        <f>J42+J45+J48</f>
        <v>0</v>
      </c>
      <c r="K41" s="289">
        <f>K42+K45+K48</f>
        <v>0</v>
      </c>
    </row>
    <row r="42" spans="1:12" hidden="1" collapsed="1">
      <c r="A42" s="301">
        <v>2</v>
      </c>
      <c r="B42" s="301">
        <v>5</v>
      </c>
      <c r="C42" s="301">
        <v>1</v>
      </c>
      <c r="D42" s="301"/>
      <c r="E42" s="301"/>
      <c r="F42" s="301"/>
      <c r="G42" s="299" t="s">
        <v>76</v>
      </c>
      <c r="H42" s="296">
        <v>19</v>
      </c>
      <c r="I42" s="295">
        <f>I43+I44</f>
        <v>0</v>
      </c>
      <c r="J42" s="295">
        <f>J43+J44</f>
        <v>0</v>
      </c>
      <c r="K42" s="295">
        <f>K43+K44</f>
        <v>0</v>
      </c>
    </row>
    <row r="43" spans="1:12" ht="24" hidden="1" customHeight="1" collapsed="1">
      <c r="A43" s="301">
        <v>2</v>
      </c>
      <c r="B43" s="301">
        <v>5</v>
      </c>
      <c r="C43" s="301">
        <v>1</v>
      </c>
      <c r="D43" s="301">
        <v>1</v>
      </c>
      <c r="E43" s="301">
        <v>1</v>
      </c>
      <c r="F43" s="301">
        <v>1</v>
      </c>
      <c r="G43" s="299" t="s">
        <v>77</v>
      </c>
      <c r="H43" s="296">
        <v>20</v>
      </c>
      <c r="I43" s="295"/>
      <c r="J43" s="295"/>
      <c r="K43" s="295"/>
      <c r="L43" s="229"/>
    </row>
    <row r="44" spans="1:12" hidden="1" collapsed="1">
      <c r="A44" s="301">
        <v>2</v>
      </c>
      <c r="B44" s="301">
        <v>5</v>
      </c>
      <c r="C44" s="301">
        <v>1</v>
      </c>
      <c r="D44" s="301">
        <v>1</v>
      </c>
      <c r="E44" s="301">
        <v>1</v>
      </c>
      <c r="F44" s="301">
        <v>2</v>
      </c>
      <c r="G44" s="299" t="s">
        <v>78</v>
      </c>
      <c r="H44" s="296">
        <v>21</v>
      </c>
      <c r="I44" s="295"/>
      <c r="J44" s="295"/>
      <c r="K44" s="295"/>
    </row>
    <row r="45" spans="1:12" hidden="1" collapsed="1">
      <c r="A45" s="301">
        <v>2</v>
      </c>
      <c r="B45" s="301">
        <v>5</v>
      </c>
      <c r="C45" s="301">
        <v>2</v>
      </c>
      <c r="D45" s="301"/>
      <c r="E45" s="301"/>
      <c r="F45" s="301"/>
      <c r="G45" s="299" t="s">
        <v>79</v>
      </c>
      <c r="H45" s="296">
        <v>22</v>
      </c>
      <c r="I45" s="295">
        <f>I46+I47</f>
        <v>0</v>
      </c>
      <c r="J45" s="295">
        <f>J46+J47</f>
        <v>0</v>
      </c>
      <c r="K45" s="295">
        <f>K46+K47</f>
        <v>0</v>
      </c>
    </row>
    <row r="46" spans="1:12" ht="24" hidden="1" customHeight="1" collapsed="1">
      <c r="A46" s="301">
        <v>2</v>
      </c>
      <c r="B46" s="301">
        <v>5</v>
      </c>
      <c r="C46" s="301">
        <v>2</v>
      </c>
      <c r="D46" s="301">
        <v>1</v>
      </c>
      <c r="E46" s="301">
        <v>1</v>
      </c>
      <c r="F46" s="301">
        <v>1</v>
      </c>
      <c r="G46" s="299" t="s">
        <v>80</v>
      </c>
      <c r="H46" s="296">
        <v>23</v>
      </c>
      <c r="I46" s="295"/>
      <c r="J46" s="295"/>
      <c r="K46" s="295"/>
      <c r="L46" s="229"/>
    </row>
    <row r="47" spans="1:12" ht="24" hidden="1" customHeight="1" collapsed="1">
      <c r="A47" s="301">
        <v>2</v>
      </c>
      <c r="B47" s="301">
        <v>5</v>
      </c>
      <c r="C47" s="301">
        <v>2</v>
      </c>
      <c r="D47" s="301">
        <v>1</v>
      </c>
      <c r="E47" s="301">
        <v>1</v>
      </c>
      <c r="F47" s="301">
        <v>2</v>
      </c>
      <c r="G47" s="299" t="s">
        <v>406</v>
      </c>
      <c r="H47" s="296">
        <v>24</v>
      </c>
      <c r="I47" s="295"/>
      <c r="J47" s="295"/>
      <c r="K47" s="295"/>
      <c r="L47" s="229"/>
    </row>
    <row r="48" spans="1:12" hidden="1" collapsed="1">
      <c r="A48" s="301">
        <v>2</v>
      </c>
      <c r="B48" s="301">
        <v>5</v>
      </c>
      <c r="C48" s="301">
        <v>3</v>
      </c>
      <c r="D48" s="301"/>
      <c r="E48" s="301"/>
      <c r="F48" s="301"/>
      <c r="G48" s="299" t="s">
        <v>82</v>
      </c>
      <c r="H48" s="296">
        <v>25</v>
      </c>
      <c r="I48" s="295">
        <f>I49+I50+I51+I52</f>
        <v>0</v>
      </c>
      <c r="J48" s="295">
        <f>J49+J50+J51+J52</f>
        <v>0</v>
      </c>
      <c r="K48" s="295">
        <f>K49+K50+K51+K52</f>
        <v>0</v>
      </c>
    </row>
    <row r="49" spans="1:12" ht="24" hidden="1" customHeight="1" collapsed="1">
      <c r="A49" s="301">
        <v>2</v>
      </c>
      <c r="B49" s="301">
        <v>5</v>
      </c>
      <c r="C49" s="301">
        <v>3</v>
      </c>
      <c r="D49" s="301">
        <v>1</v>
      </c>
      <c r="E49" s="301">
        <v>1</v>
      </c>
      <c r="F49" s="301">
        <v>1</v>
      </c>
      <c r="G49" s="299" t="s">
        <v>83</v>
      </c>
      <c r="H49" s="296">
        <v>26</v>
      </c>
      <c r="I49" s="295"/>
      <c r="J49" s="295"/>
      <c r="K49" s="295"/>
      <c r="L49" s="229"/>
    </row>
    <row r="50" spans="1:12" hidden="1" collapsed="1">
      <c r="A50" s="301">
        <v>2</v>
      </c>
      <c r="B50" s="301">
        <v>5</v>
      </c>
      <c r="C50" s="301">
        <v>3</v>
      </c>
      <c r="D50" s="301">
        <v>1</v>
      </c>
      <c r="E50" s="301">
        <v>1</v>
      </c>
      <c r="F50" s="301">
        <v>2</v>
      </c>
      <c r="G50" s="299" t="s">
        <v>84</v>
      </c>
      <c r="H50" s="296">
        <v>27</v>
      </c>
      <c r="I50" s="295"/>
      <c r="J50" s="295"/>
      <c r="K50" s="295"/>
    </row>
    <row r="51" spans="1:12" ht="24" hidden="1" customHeight="1" collapsed="1">
      <c r="A51" s="301">
        <v>2</v>
      </c>
      <c r="B51" s="301">
        <v>5</v>
      </c>
      <c r="C51" s="301">
        <v>3</v>
      </c>
      <c r="D51" s="301">
        <v>2</v>
      </c>
      <c r="E51" s="301">
        <v>1</v>
      </c>
      <c r="F51" s="301">
        <v>1</v>
      </c>
      <c r="G51" s="297" t="s">
        <v>85</v>
      </c>
      <c r="H51" s="296">
        <v>28</v>
      </c>
      <c r="I51" s="295"/>
      <c r="J51" s="295"/>
      <c r="K51" s="295"/>
      <c r="L51" s="229"/>
    </row>
    <row r="52" spans="1:12" hidden="1" collapsed="1">
      <c r="A52" s="301">
        <v>2</v>
      </c>
      <c r="B52" s="301">
        <v>5</v>
      </c>
      <c r="C52" s="301">
        <v>3</v>
      </c>
      <c r="D52" s="301">
        <v>2</v>
      </c>
      <c r="E52" s="301">
        <v>1</v>
      </c>
      <c r="F52" s="301">
        <v>2</v>
      </c>
      <c r="G52" s="297" t="s">
        <v>86</v>
      </c>
      <c r="H52" s="296">
        <v>29</v>
      </c>
      <c r="I52" s="295"/>
      <c r="J52" s="295"/>
      <c r="K52" s="295"/>
    </row>
    <row r="53" spans="1:12" hidden="1" collapsed="1">
      <c r="A53" s="292">
        <v>2</v>
      </c>
      <c r="B53" s="292">
        <v>6</v>
      </c>
      <c r="C53" s="292"/>
      <c r="D53" s="292"/>
      <c r="E53" s="292"/>
      <c r="F53" s="292"/>
      <c r="G53" s="291" t="s">
        <v>87</v>
      </c>
      <c r="H53" s="290">
        <v>30</v>
      </c>
      <c r="I53" s="289">
        <f>I54+I55+I56+I57+I58+I59</f>
        <v>0</v>
      </c>
      <c r="J53" s="289">
        <f>J54+J55+J56+J57+J58+J59</f>
        <v>0</v>
      </c>
      <c r="K53" s="289">
        <f>K54+K55+K56+K57+K58+K59</f>
        <v>0</v>
      </c>
    </row>
    <row r="54" spans="1:12" hidden="1" collapsed="1">
      <c r="A54" s="301">
        <v>2</v>
      </c>
      <c r="B54" s="301">
        <v>6</v>
      </c>
      <c r="C54" s="301">
        <v>1</v>
      </c>
      <c r="D54" s="301"/>
      <c r="E54" s="301"/>
      <c r="F54" s="301"/>
      <c r="G54" s="299" t="s">
        <v>405</v>
      </c>
      <c r="H54" s="296">
        <v>31</v>
      </c>
      <c r="I54" s="295"/>
      <c r="J54" s="295"/>
      <c r="K54" s="295"/>
    </row>
    <row r="55" spans="1:12" hidden="1" collapsed="1">
      <c r="A55" s="301">
        <v>2</v>
      </c>
      <c r="B55" s="301">
        <v>6</v>
      </c>
      <c r="C55" s="301">
        <v>2</v>
      </c>
      <c r="D55" s="301"/>
      <c r="E55" s="301"/>
      <c r="F55" s="301"/>
      <c r="G55" s="299" t="s">
        <v>404</v>
      </c>
      <c r="H55" s="296">
        <v>32</v>
      </c>
      <c r="I55" s="295"/>
      <c r="J55" s="295"/>
      <c r="K55" s="295"/>
    </row>
    <row r="56" spans="1:12" hidden="1" collapsed="1">
      <c r="A56" s="301">
        <v>2</v>
      </c>
      <c r="B56" s="301">
        <v>6</v>
      </c>
      <c r="C56" s="301">
        <v>3</v>
      </c>
      <c r="D56" s="301"/>
      <c r="E56" s="301"/>
      <c r="F56" s="301"/>
      <c r="G56" s="299" t="s">
        <v>403</v>
      </c>
      <c r="H56" s="296">
        <v>33</v>
      </c>
      <c r="I56" s="295"/>
      <c r="J56" s="295"/>
      <c r="K56" s="295"/>
    </row>
    <row r="57" spans="1:12" ht="24" hidden="1" customHeight="1" collapsed="1">
      <c r="A57" s="301">
        <v>2</v>
      </c>
      <c r="B57" s="301">
        <v>6</v>
      </c>
      <c r="C57" s="301">
        <v>4</v>
      </c>
      <c r="D57" s="301"/>
      <c r="E57" s="301"/>
      <c r="F57" s="301"/>
      <c r="G57" s="299" t="s">
        <v>93</v>
      </c>
      <c r="H57" s="296">
        <v>34</v>
      </c>
      <c r="I57" s="295"/>
      <c r="J57" s="295"/>
      <c r="K57" s="295"/>
      <c r="L57" s="229"/>
    </row>
    <row r="58" spans="1:12" ht="24" hidden="1" customHeight="1" collapsed="1">
      <c r="A58" s="301">
        <v>2</v>
      </c>
      <c r="B58" s="301">
        <v>6</v>
      </c>
      <c r="C58" s="301">
        <v>5</v>
      </c>
      <c r="D58" s="301"/>
      <c r="E58" s="301"/>
      <c r="F58" s="301"/>
      <c r="G58" s="299" t="s">
        <v>95</v>
      </c>
      <c r="H58" s="296">
        <v>35</v>
      </c>
      <c r="I58" s="295"/>
      <c r="J58" s="295"/>
      <c r="K58" s="295"/>
      <c r="L58" s="229"/>
    </row>
    <row r="59" spans="1:12" hidden="1" collapsed="1">
      <c r="A59" s="301">
        <v>2</v>
      </c>
      <c r="B59" s="301">
        <v>6</v>
      </c>
      <c r="C59" s="301">
        <v>6</v>
      </c>
      <c r="D59" s="301"/>
      <c r="E59" s="301"/>
      <c r="F59" s="301"/>
      <c r="G59" s="299" t="s">
        <v>96</v>
      </c>
      <c r="H59" s="296">
        <v>36</v>
      </c>
      <c r="I59" s="295"/>
      <c r="J59" s="295"/>
      <c r="K59" s="295"/>
    </row>
    <row r="60" spans="1:12">
      <c r="A60" s="292">
        <v>2</v>
      </c>
      <c r="B60" s="292">
        <v>7</v>
      </c>
      <c r="C60" s="301"/>
      <c r="D60" s="301"/>
      <c r="E60" s="301"/>
      <c r="F60" s="301"/>
      <c r="G60" s="291" t="s">
        <v>97</v>
      </c>
      <c r="H60" s="290">
        <v>37</v>
      </c>
      <c r="I60" s="289">
        <f>I61+I64+I68</f>
        <v>0</v>
      </c>
      <c r="J60" s="289">
        <f>J61+J64+J68</f>
        <v>1070.57</v>
      </c>
      <c r="K60" s="289">
        <f>K61+K64+K68</f>
        <v>0</v>
      </c>
    </row>
    <row r="61" spans="1:12" hidden="1" collapsed="1">
      <c r="A61" s="301">
        <v>2</v>
      </c>
      <c r="B61" s="301">
        <v>7</v>
      </c>
      <c r="C61" s="301">
        <v>1</v>
      </c>
      <c r="D61" s="301"/>
      <c r="E61" s="301"/>
      <c r="F61" s="301"/>
      <c r="G61" s="302" t="s">
        <v>402</v>
      </c>
      <c r="H61" s="296">
        <v>38</v>
      </c>
      <c r="I61" s="295">
        <f>I62+I63</f>
        <v>0</v>
      </c>
      <c r="J61" s="295">
        <f>J62+J63</f>
        <v>0</v>
      </c>
      <c r="K61" s="295">
        <f>K62+K63</f>
        <v>0</v>
      </c>
    </row>
    <row r="62" spans="1:12" hidden="1" collapsed="1">
      <c r="A62" s="301">
        <v>2</v>
      </c>
      <c r="B62" s="301">
        <v>7</v>
      </c>
      <c r="C62" s="301">
        <v>1</v>
      </c>
      <c r="D62" s="301">
        <v>1</v>
      </c>
      <c r="E62" s="301">
        <v>1</v>
      </c>
      <c r="F62" s="301">
        <v>1</v>
      </c>
      <c r="G62" s="302" t="s">
        <v>99</v>
      </c>
      <c r="H62" s="296">
        <v>39</v>
      </c>
      <c r="I62" s="295"/>
      <c r="J62" s="295"/>
      <c r="K62" s="295"/>
    </row>
    <row r="63" spans="1:12" hidden="1" collapsed="1">
      <c r="A63" s="301">
        <v>2</v>
      </c>
      <c r="B63" s="301">
        <v>7</v>
      </c>
      <c r="C63" s="301">
        <v>1</v>
      </c>
      <c r="D63" s="301">
        <v>1</v>
      </c>
      <c r="E63" s="301">
        <v>1</v>
      </c>
      <c r="F63" s="301">
        <v>2</v>
      </c>
      <c r="G63" s="302" t="s">
        <v>100</v>
      </c>
      <c r="H63" s="296">
        <v>40</v>
      </c>
      <c r="I63" s="295"/>
      <c r="J63" s="295"/>
      <c r="K63" s="295"/>
    </row>
    <row r="64" spans="1:12" ht="24" hidden="1" customHeight="1" collapsed="1">
      <c r="A64" s="301">
        <v>2</v>
      </c>
      <c r="B64" s="301">
        <v>7</v>
      </c>
      <c r="C64" s="301">
        <v>2</v>
      </c>
      <c r="D64" s="301"/>
      <c r="E64" s="301"/>
      <c r="F64" s="301"/>
      <c r="G64" s="299" t="s">
        <v>401</v>
      </c>
      <c r="H64" s="296">
        <v>41</v>
      </c>
      <c r="I64" s="295">
        <f>I65+I66+I67</f>
        <v>0</v>
      </c>
      <c r="J64" s="295">
        <f>J65+J66+J67</f>
        <v>0</v>
      </c>
      <c r="K64" s="295">
        <f>K65+K66+K67</f>
        <v>0</v>
      </c>
      <c r="L64" s="229"/>
    </row>
    <row r="65" spans="1:12" hidden="1" collapsed="1">
      <c r="A65" s="301">
        <v>2</v>
      </c>
      <c r="B65" s="301">
        <v>7</v>
      </c>
      <c r="C65" s="301">
        <v>2</v>
      </c>
      <c r="D65" s="301">
        <v>1</v>
      </c>
      <c r="E65" s="301">
        <v>1</v>
      </c>
      <c r="F65" s="301">
        <v>1</v>
      </c>
      <c r="G65" s="299" t="s">
        <v>400</v>
      </c>
      <c r="H65" s="296">
        <v>42</v>
      </c>
      <c r="I65" s="295"/>
      <c r="J65" s="295"/>
      <c r="K65" s="295"/>
    </row>
    <row r="66" spans="1:12" hidden="1" collapsed="1">
      <c r="A66" s="301">
        <v>2</v>
      </c>
      <c r="B66" s="301">
        <v>7</v>
      </c>
      <c r="C66" s="301">
        <v>2</v>
      </c>
      <c r="D66" s="301">
        <v>1</v>
      </c>
      <c r="E66" s="301">
        <v>1</v>
      </c>
      <c r="F66" s="301">
        <v>2</v>
      </c>
      <c r="G66" s="299" t="s">
        <v>399</v>
      </c>
      <c r="H66" s="296">
        <v>43</v>
      </c>
      <c r="I66" s="295"/>
      <c r="J66" s="295"/>
      <c r="K66" s="295"/>
    </row>
    <row r="67" spans="1:12" hidden="1" collapsed="1">
      <c r="A67" s="301">
        <v>2</v>
      </c>
      <c r="B67" s="301">
        <v>7</v>
      </c>
      <c r="C67" s="301">
        <v>2</v>
      </c>
      <c r="D67" s="301">
        <v>2</v>
      </c>
      <c r="E67" s="301">
        <v>1</v>
      </c>
      <c r="F67" s="301">
        <v>1</v>
      </c>
      <c r="G67" s="299" t="s">
        <v>105</v>
      </c>
      <c r="H67" s="296">
        <v>44</v>
      </c>
      <c r="I67" s="295"/>
      <c r="J67" s="295"/>
      <c r="K67" s="295"/>
    </row>
    <row r="68" spans="1:12">
      <c r="A68" s="301">
        <v>2</v>
      </c>
      <c r="B68" s="301">
        <v>7</v>
      </c>
      <c r="C68" s="301">
        <v>3</v>
      </c>
      <c r="D68" s="301"/>
      <c r="E68" s="301"/>
      <c r="F68" s="301"/>
      <c r="G68" s="299" t="s">
        <v>106</v>
      </c>
      <c r="H68" s="296">
        <v>45</v>
      </c>
      <c r="I68" s="295"/>
      <c r="J68" s="295">
        <v>1070.57</v>
      </c>
      <c r="K68" s="295"/>
    </row>
    <row r="69" spans="1:12" hidden="1" collapsed="1">
      <c r="A69" s="292">
        <v>2</v>
      </c>
      <c r="B69" s="292">
        <v>8</v>
      </c>
      <c r="C69" s="292"/>
      <c r="D69" s="292"/>
      <c r="E69" s="292"/>
      <c r="F69" s="292"/>
      <c r="G69" s="291" t="s">
        <v>398</v>
      </c>
      <c r="H69" s="290">
        <v>46</v>
      </c>
      <c r="I69" s="289">
        <f>I70+I74</f>
        <v>0</v>
      </c>
      <c r="J69" s="289">
        <f>J70+J74</f>
        <v>0</v>
      </c>
      <c r="K69" s="289">
        <f>K70+K74</f>
        <v>0</v>
      </c>
    </row>
    <row r="70" spans="1:12" hidden="1" collapsed="1">
      <c r="A70" s="301">
        <v>2</v>
      </c>
      <c r="B70" s="301">
        <v>8</v>
      </c>
      <c r="C70" s="301">
        <v>1</v>
      </c>
      <c r="D70" s="301">
        <v>1</v>
      </c>
      <c r="E70" s="301"/>
      <c r="F70" s="301"/>
      <c r="G70" s="299" t="s">
        <v>110</v>
      </c>
      <c r="H70" s="296">
        <v>47</v>
      </c>
      <c r="I70" s="295">
        <f>I71+I72+I73</f>
        <v>0</v>
      </c>
      <c r="J70" s="295">
        <f>J71+J72+J73</f>
        <v>0</v>
      </c>
      <c r="K70" s="295">
        <f>K71+K72+K73</f>
        <v>0</v>
      </c>
    </row>
    <row r="71" spans="1:12" hidden="1" collapsed="1">
      <c r="A71" s="301">
        <v>2</v>
      </c>
      <c r="B71" s="301">
        <v>8</v>
      </c>
      <c r="C71" s="301">
        <v>1</v>
      </c>
      <c r="D71" s="301">
        <v>1</v>
      </c>
      <c r="E71" s="301">
        <v>1</v>
      </c>
      <c r="F71" s="301">
        <v>1</v>
      </c>
      <c r="G71" s="299" t="s">
        <v>397</v>
      </c>
      <c r="H71" s="296">
        <v>48</v>
      </c>
      <c r="I71" s="295"/>
      <c r="J71" s="295"/>
      <c r="K71" s="295"/>
    </row>
    <row r="72" spans="1:12" hidden="1" collapsed="1">
      <c r="A72" s="301">
        <v>2</v>
      </c>
      <c r="B72" s="301">
        <v>8</v>
      </c>
      <c r="C72" s="301">
        <v>1</v>
      </c>
      <c r="D72" s="301">
        <v>1</v>
      </c>
      <c r="E72" s="301">
        <v>1</v>
      </c>
      <c r="F72" s="301">
        <v>2</v>
      </c>
      <c r="G72" s="299" t="s">
        <v>396</v>
      </c>
      <c r="H72" s="296">
        <v>49</v>
      </c>
      <c r="I72" s="295"/>
      <c r="J72" s="295"/>
      <c r="K72" s="295"/>
    </row>
    <row r="73" spans="1:12" hidden="1" collapsed="1">
      <c r="A73" s="301">
        <v>2</v>
      </c>
      <c r="B73" s="301">
        <v>8</v>
      </c>
      <c r="C73" s="301">
        <v>1</v>
      </c>
      <c r="D73" s="301">
        <v>1</v>
      </c>
      <c r="E73" s="301">
        <v>1</v>
      </c>
      <c r="F73" s="301">
        <v>3</v>
      </c>
      <c r="G73" s="297" t="s">
        <v>113</v>
      </c>
      <c r="H73" s="296">
        <v>50</v>
      </c>
      <c r="I73" s="295"/>
      <c r="J73" s="295"/>
      <c r="K73" s="295"/>
    </row>
    <row r="74" spans="1:12" hidden="1" collapsed="1">
      <c r="A74" s="301">
        <v>2</v>
      </c>
      <c r="B74" s="301">
        <v>8</v>
      </c>
      <c r="C74" s="301">
        <v>1</v>
      </c>
      <c r="D74" s="301">
        <v>2</v>
      </c>
      <c r="E74" s="301"/>
      <c r="F74" s="301"/>
      <c r="G74" s="299" t="s">
        <v>114</v>
      </c>
      <c r="H74" s="296">
        <v>51</v>
      </c>
      <c r="I74" s="295"/>
      <c r="J74" s="295"/>
      <c r="K74" s="295"/>
    </row>
    <row r="75" spans="1:12" ht="36" hidden="1" customHeight="1" collapsed="1">
      <c r="A75" s="300">
        <v>2</v>
      </c>
      <c r="B75" s="300">
        <v>9</v>
      </c>
      <c r="C75" s="300"/>
      <c r="D75" s="300"/>
      <c r="E75" s="300"/>
      <c r="F75" s="300"/>
      <c r="G75" s="291" t="s">
        <v>395</v>
      </c>
      <c r="H75" s="290">
        <v>52</v>
      </c>
      <c r="I75" s="289"/>
      <c r="J75" s="289"/>
      <c r="K75" s="289"/>
      <c r="L75" s="229"/>
    </row>
    <row r="76" spans="1:12" ht="48" customHeight="1">
      <c r="A76" s="292">
        <v>3</v>
      </c>
      <c r="B76" s="292"/>
      <c r="C76" s="292"/>
      <c r="D76" s="292"/>
      <c r="E76" s="292"/>
      <c r="F76" s="292"/>
      <c r="G76" s="291" t="s">
        <v>394</v>
      </c>
      <c r="H76" s="290">
        <v>53</v>
      </c>
      <c r="I76" s="289">
        <f>I77+I83+I84</f>
        <v>0</v>
      </c>
      <c r="J76" s="289">
        <f>J77+J83+J84</f>
        <v>14043.03</v>
      </c>
      <c r="K76" s="289">
        <f>K77+K83+K84</f>
        <v>0</v>
      </c>
      <c r="L76" s="229"/>
    </row>
    <row r="77" spans="1:12" ht="24" customHeight="1">
      <c r="A77" s="292">
        <v>3</v>
      </c>
      <c r="B77" s="292">
        <v>1</v>
      </c>
      <c r="C77" s="292"/>
      <c r="D77" s="292"/>
      <c r="E77" s="292"/>
      <c r="F77" s="292"/>
      <c r="G77" s="291" t="s">
        <v>128</v>
      </c>
      <c r="H77" s="290">
        <v>54</v>
      </c>
      <c r="I77" s="289">
        <f>I78+I79+I80+I81+I82</f>
        <v>0</v>
      </c>
      <c r="J77" s="289">
        <f>J78+J79+J80+J81+J82</f>
        <v>14043.03</v>
      </c>
      <c r="K77" s="289">
        <f>K78+K79+K80+K81+K82</f>
        <v>0</v>
      </c>
      <c r="L77" s="229"/>
    </row>
    <row r="78" spans="1:12" ht="24" customHeight="1">
      <c r="A78" s="298">
        <v>3</v>
      </c>
      <c r="B78" s="298">
        <v>1</v>
      </c>
      <c r="C78" s="298">
        <v>1</v>
      </c>
      <c r="D78" s="294"/>
      <c r="E78" s="294"/>
      <c r="F78" s="294"/>
      <c r="G78" s="299" t="s">
        <v>393</v>
      </c>
      <c r="H78" s="296">
        <v>55</v>
      </c>
      <c r="I78" s="295"/>
      <c r="J78" s="295">
        <v>14043.03</v>
      </c>
      <c r="K78" s="295"/>
      <c r="L78" s="229"/>
    </row>
    <row r="79" spans="1:12" hidden="1" collapsed="1">
      <c r="A79" s="298">
        <v>3</v>
      </c>
      <c r="B79" s="298">
        <v>1</v>
      </c>
      <c r="C79" s="298">
        <v>2</v>
      </c>
      <c r="D79" s="298"/>
      <c r="E79" s="294"/>
      <c r="F79" s="294"/>
      <c r="G79" s="297" t="s">
        <v>145</v>
      </c>
      <c r="H79" s="296">
        <v>56</v>
      </c>
      <c r="I79" s="295"/>
      <c r="J79" s="295"/>
      <c r="K79" s="295"/>
    </row>
    <row r="80" spans="1:12" hidden="1" collapsed="1">
      <c r="A80" s="298">
        <v>3</v>
      </c>
      <c r="B80" s="298">
        <v>1</v>
      </c>
      <c r="C80" s="298">
        <v>3</v>
      </c>
      <c r="D80" s="298"/>
      <c r="E80" s="298"/>
      <c r="F80" s="298"/>
      <c r="G80" s="297" t="s">
        <v>150</v>
      </c>
      <c r="H80" s="296">
        <v>57</v>
      </c>
      <c r="I80" s="295"/>
      <c r="J80" s="295"/>
      <c r="K80" s="295"/>
    </row>
    <row r="81" spans="1:12" ht="24" hidden="1" customHeight="1" collapsed="1">
      <c r="A81" s="298">
        <v>3</v>
      </c>
      <c r="B81" s="298">
        <v>1</v>
      </c>
      <c r="C81" s="298">
        <v>4</v>
      </c>
      <c r="D81" s="298"/>
      <c r="E81" s="298"/>
      <c r="F81" s="298"/>
      <c r="G81" s="297" t="s">
        <v>159</v>
      </c>
      <c r="H81" s="296">
        <v>58</v>
      </c>
      <c r="I81" s="295"/>
      <c r="J81" s="295"/>
      <c r="K81" s="295"/>
      <c r="L81" s="229"/>
    </row>
    <row r="82" spans="1:12" ht="24" hidden="1" customHeight="1" collapsed="1">
      <c r="A82" s="298">
        <v>3</v>
      </c>
      <c r="B82" s="298">
        <v>1</v>
      </c>
      <c r="C82" s="298">
        <v>5</v>
      </c>
      <c r="D82" s="298"/>
      <c r="E82" s="298"/>
      <c r="F82" s="298"/>
      <c r="G82" s="297" t="s">
        <v>392</v>
      </c>
      <c r="H82" s="296">
        <v>59</v>
      </c>
      <c r="I82" s="295"/>
      <c r="J82" s="295"/>
      <c r="K82" s="295"/>
      <c r="L82" s="229"/>
    </row>
    <row r="83" spans="1:12" ht="36" hidden="1" customHeight="1" collapsed="1">
      <c r="A83" s="294">
        <v>3</v>
      </c>
      <c r="B83" s="294">
        <v>2</v>
      </c>
      <c r="C83" s="294"/>
      <c r="D83" s="294"/>
      <c r="E83" s="294"/>
      <c r="F83" s="294"/>
      <c r="G83" s="293" t="s">
        <v>164</v>
      </c>
      <c r="H83" s="290">
        <v>60</v>
      </c>
      <c r="I83" s="289"/>
      <c r="J83" s="289"/>
      <c r="K83" s="289"/>
      <c r="L83" s="229"/>
    </row>
    <row r="84" spans="1:12" ht="24" hidden="1" customHeight="1" collapsed="1">
      <c r="A84" s="294">
        <v>3</v>
      </c>
      <c r="B84" s="294">
        <v>3</v>
      </c>
      <c r="C84" s="294"/>
      <c r="D84" s="294"/>
      <c r="E84" s="294"/>
      <c r="F84" s="294"/>
      <c r="G84" s="293" t="s">
        <v>202</v>
      </c>
      <c r="H84" s="290">
        <v>61</v>
      </c>
      <c r="I84" s="289"/>
      <c r="J84" s="289"/>
      <c r="K84" s="289"/>
      <c r="L84" s="229"/>
    </row>
    <row r="85" spans="1:12">
      <c r="A85" s="292"/>
      <c r="B85" s="292"/>
      <c r="C85" s="292"/>
      <c r="D85" s="292"/>
      <c r="E85" s="292"/>
      <c r="F85" s="292"/>
      <c r="G85" s="291" t="s">
        <v>391</v>
      </c>
      <c r="H85" s="290">
        <v>62</v>
      </c>
      <c r="I85" s="289">
        <f>I24+I76</f>
        <v>6583.83</v>
      </c>
      <c r="J85" s="289">
        <f>J24+J76</f>
        <v>90801.7</v>
      </c>
      <c r="K85" s="289">
        <f>K24+K76</f>
        <v>0</v>
      </c>
    </row>
    <row r="86" spans="1:12">
      <c r="A86" s="288"/>
      <c r="B86" s="288"/>
      <c r="C86" s="288"/>
      <c r="D86" s="287"/>
      <c r="E86" s="287"/>
      <c r="F86" s="287"/>
      <c r="G86" s="287"/>
      <c r="H86" s="286"/>
      <c r="I86" s="280"/>
      <c r="J86" s="280"/>
      <c r="K86" s="285"/>
    </row>
    <row r="87" spans="1:12">
      <c r="A87" s="280" t="s">
        <v>390</v>
      </c>
      <c r="B87" s="282"/>
      <c r="C87" s="282"/>
      <c r="D87" s="282"/>
      <c r="E87" s="282"/>
      <c r="F87" s="282"/>
      <c r="G87" s="282"/>
      <c r="H87" s="284"/>
      <c r="I87" s="283"/>
      <c r="J87" s="282"/>
      <c r="K87" s="282"/>
    </row>
    <row r="88" spans="1:12">
      <c r="A88" s="281" t="s">
        <v>221</v>
      </c>
      <c r="B88" s="279"/>
      <c r="C88" s="279"/>
      <c r="D88" s="279"/>
      <c r="E88" s="279"/>
      <c r="F88" s="279"/>
      <c r="G88" s="279"/>
      <c r="H88" s="277"/>
      <c r="I88" s="230"/>
      <c r="J88" s="451" t="s">
        <v>222</v>
      </c>
      <c r="K88" s="451"/>
    </row>
    <row r="89" spans="1:12">
      <c r="A89" s="464" t="s">
        <v>389</v>
      </c>
      <c r="B89" s="465"/>
      <c r="C89" s="465"/>
      <c r="D89" s="465"/>
      <c r="E89" s="465"/>
      <c r="F89" s="465"/>
      <c r="G89" s="465"/>
      <c r="H89" s="278"/>
      <c r="I89" s="276" t="s">
        <v>224</v>
      </c>
      <c r="J89" s="452" t="s">
        <v>225</v>
      </c>
      <c r="K89" s="452"/>
    </row>
    <row r="90" spans="1:12">
      <c r="A90" s="279" t="s">
        <v>257</v>
      </c>
      <c r="B90" s="279"/>
      <c r="C90" s="279"/>
      <c r="D90" s="279"/>
      <c r="E90" s="279"/>
      <c r="F90" s="279"/>
      <c r="G90" s="279"/>
      <c r="H90" s="278"/>
      <c r="I90" s="230"/>
      <c r="J90" s="451" t="s">
        <v>226</v>
      </c>
      <c r="K90" s="451"/>
    </row>
    <row r="91" spans="1:12" ht="30" customHeight="1">
      <c r="A91" s="453" t="s">
        <v>388</v>
      </c>
      <c r="B91" s="454"/>
      <c r="C91" s="454"/>
      <c r="D91" s="454"/>
      <c r="E91" s="454"/>
      <c r="F91" s="454"/>
      <c r="G91" s="454"/>
      <c r="H91" s="277"/>
      <c r="I91" s="276" t="s">
        <v>224</v>
      </c>
      <c r="J91" s="452" t="s">
        <v>225</v>
      </c>
      <c r="K91" s="452"/>
    </row>
  </sheetData>
  <mergeCells count="23">
    <mergeCell ref="A10:K10"/>
    <mergeCell ref="A23:F23"/>
    <mergeCell ref="A89:G89"/>
    <mergeCell ref="A12:K12"/>
    <mergeCell ref="A19:F22"/>
    <mergeCell ref="G19:G22"/>
    <mergeCell ref="H19:H22"/>
    <mergeCell ref="I19:K19"/>
    <mergeCell ref="A7:K7"/>
    <mergeCell ref="A6:K6"/>
    <mergeCell ref="A5:K5"/>
    <mergeCell ref="A8:K8"/>
    <mergeCell ref="A9:K9"/>
    <mergeCell ref="J90:K90"/>
    <mergeCell ref="J89:K89"/>
    <mergeCell ref="J91:K91"/>
    <mergeCell ref="A11:K11"/>
    <mergeCell ref="A13:K13"/>
    <mergeCell ref="A91:G91"/>
    <mergeCell ref="I20:K20"/>
    <mergeCell ref="I21:I22"/>
    <mergeCell ref="J21:K21"/>
    <mergeCell ref="J88:K88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7"/>
  <sheetViews>
    <sheetView showRuler="0" zoomScaleNormal="100" workbookViewId="0">
      <selection activeCell="K27" sqref="K27"/>
    </sheetView>
  </sheetViews>
  <sheetFormatPr defaultRowHeight="15"/>
  <cols>
    <col min="1" max="1" width="6.42578125" style="230" customWidth="1"/>
    <col min="2" max="2" width="13.7109375" style="230" customWidth="1"/>
    <col min="3" max="3" width="11.5703125" style="230" customWidth="1"/>
    <col min="4" max="4" width="9.140625" style="230"/>
    <col min="5" max="5" width="7.140625" style="230" customWidth="1"/>
    <col min="6" max="6" width="13.7109375" style="230" customWidth="1"/>
    <col min="7" max="7" width="10" style="230" customWidth="1"/>
    <col min="8" max="8" width="13.5703125" style="230" customWidth="1"/>
    <col min="9" max="9" width="9.140625" style="230"/>
    <col min="10" max="16384" width="9.140625" style="229"/>
  </cols>
  <sheetData>
    <row r="2" spans="1:9">
      <c r="A2" s="420" t="s">
        <v>295</v>
      </c>
      <c r="B2" s="420"/>
      <c r="C2" s="420"/>
      <c r="D2" s="420"/>
      <c r="E2" s="420"/>
      <c r="F2" s="420"/>
      <c r="G2" s="420"/>
      <c r="H2" s="420"/>
    </row>
    <row r="3" spans="1:9">
      <c r="A3" s="426" t="s">
        <v>252</v>
      </c>
      <c r="B3" s="426"/>
      <c r="C3" s="426"/>
      <c r="D3" s="426"/>
      <c r="E3" s="426"/>
      <c r="F3" s="426"/>
      <c r="G3" s="426"/>
      <c r="H3" s="426"/>
    </row>
    <row r="6" spans="1:9">
      <c r="A6" s="422" t="s">
        <v>294</v>
      </c>
      <c r="B6" s="422"/>
      <c r="C6" s="422"/>
      <c r="D6" s="422"/>
      <c r="E6" s="422"/>
      <c r="F6" s="422"/>
      <c r="G6" s="422"/>
      <c r="H6" s="422"/>
    </row>
    <row r="9" spans="1:9" ht="15" customHeight="1">
      <c r="A9" s="421" t="s">
        <v>433</v>
      </c>
      <c r="B9" s="421"/>
      <c r="C9" s="421"/>
      <c r="D9" s="421"/>
      <c r="E9" s="421"/>
      <c r="F9" s="421"/>
      <c r="G9" s="421"/>
      <c r="H9" s="421"/>
      <c r="I9" s="229"/>
    </row>
    <row r="10" spans="1:9">
      <c r="D10" s="244"/>
    </row>
    <row r="11" spans="1:9">
      <c r="C11" s="422" t="s">
        <v>292</v>
      </c>
      <c r="D11" s="422"/>
      <c r="E11" s="422"/>
      <c r="F11" s="422"/>
    </row>
    <row r="12" spans="1:9">
      <c r="B12" s="432"/>
      <c r="C12" s="432"/>
      <c r="D12" s="432"/>
      <c r="E12" s="432"/>
      <c r="F12" s="432"/>
      <c r="G12" s="432"/>
    </row>
    <row r="13" spans="1:9" ht="15" customHeight="1">
      <c r="A13" s="424" t="s">
        <v>291</v>
      </c>
      <c r="B13" s="424"/>
      <c r="C13" s="243">
        <v>45199</v>
      </c>
      <c r="D13" s="242"/>
      <c r="E13" s="242"/>
      <c r="F13" s="242"/>
      <c r="G13" s="242"/>
      <c r="H13" s="242"/>
      <c r="I13" s="229"/>
    </row>
    <row r="14" spans="1:9">
      <c r="A14" s="423" t="s">
        <v>432</v>
      </c>
      <c r="B14" s="423"/>
      <c r="C14" s="423"/>
      <c r="D14" s="423"/>
      <c r="E14" s="423"/>
      <c r="F14" s="423"/>
      <c r="G14" s="423"/>
      <c r="H14" s="423"/>
    </row>
    <row r="15" spans="1:9" s="239" customFormat="1" ht="27.95" customHeight="1">
      <c r="A15" s="241" t="s">
        <v>289</v>
      </c>
      <c r="B15" s="241" t="s">
        <v>288</v>
      </c>
      <c r="C15" s="427" t="s">
        <v>287</v>
      </c>
      <c r="D15" s="428"/>
      <c r="E15" s="429"/>
      <c r="F15" s="241" t="s">
        <v>286</v>
      </c>
      <c r="G15" s="240" t="s">
        <v>285</v>
      </c>
      <c r="H15" s="240" t="s">
        <v>284</v>
      </c>
    </row>
    <row r="16" spans="1:9">
      <c r="A16" s="235">
        <v>1</v>
      </c>
      <c r="B16" s="234" t="s">
        <v>261</v>
      </c>
      <c r="C16" s="418" t="s">
        <v>325</v>
      </c>
      <c r="D16" s="418"/>
      <c r="E16" s="418"/>
      <c r="F16" s="238" t="s">
        <v>283</v>
      </c>
      <c r="G16" s="237">
        <v>8</v>
      </c>
      <c r="H16" s="236">
        <v>1223.26</v>
      </c>
    </row>
    <row r="17" spans="1:8">
      <c r="A17" s="235">
        <v>2</v>
      </c>
      <c r="B17" s="234" t="s">
        <v>261</v>
      </c>
      <c r="C17" s="418" t="s">
        <v>282</v>
      </c>
      <c r="D17" s="418"/>
      <c r="E17" s="418"/>
      <c r="F17" s="238" t="s">
        <v>283</v>
      </c>
      <c r="G17" s="237">
        <v>8</v>
      </c>
      <c r="H17" s="236">
        <v>71274.41</v>
      </c>
    </row>
    <row r="18" spans="1:8">
      <c r="A18" s="235">
        <v>3</v>
      </c>
      <c r="B18" s="234" t="s">
        <v>261</v>
      </c>
      <c r="C18" s="418" t="s">
        <v>431</v>
      </c>
      <c r="D18" s="418"/>
      <c r="E18" s="418"/>
      <c r="F18" s="238" t="s">
        <v>283</v>
      </c>
      <c r="G18" s="237">
        <v>8</v>
      </c>
      <c r="H18" s="236">
        <v>6276.73</v>
      </c>
    </row>
    <row r="19" spans="1:8">
      <c r="A19" s="235">
        <v>4</v>
      </c>
      <c r="B19" s="234" t="s">
        <v>261</v>
      </c>
      <c r="C19" s="418" t="s">
        <v>430</v>
      </c>
      <c r="D19" s="418"/>
      <c r="E19" s="418"/>
      <c r="F19" s="238" t="s">
        <v>283</v>
      </c>
      <c r="G19" s="237">
        <v>8</v>
      </c>
      <c r="H19" s="236">
        <v>51744.52</v>
      </c>
    </row>
    <row r="20" spans="1:8">
      <c r="A20" s="235">
        <v>5</v>
      </c>
      <c r="B20" s="234" t="s">
        <v>261</v>
      </c>
      <c r="C20" s="418" t="s">
        <v>429</v>
      </c>
      <c r="D20" s="418"/>
      <c r="E20" s="418"/>
      <c r="F20" s="238" t="s">
        <v>283</v>
      </c>
      <c r="G20" s="237">
        <v>8</v>
      </c>
      <c r="H20" s="236">
        <v>743.64</v>
      </c>
    </row>
    <row r="21" spans="1:8">
      <c r="A21" s="235"/>
      <c r="B21" s="234"/>
      <c r="C21" s="430" t="s">
        <v>280</v>
      </c>
      <c r="D21" s="430"/>
      <c r="E21" s="430"/>
      <c r="F21" s="233" t="s">
        <v>283</v>
      </c>
      <c r="G21" s="232">
        <v>8</v>
      </c>
      <c r="H21" s="231">
        <f>0+H16+H17+H18+H19</f>
        <v>130518.91999999998</v>
      </c>
    </row>
    <row r="22" spans="1:8">
      <c r="C22" s="431"/>
      <c r="D22" s="431"/>
      <c r="E22" s="431"/>
    </row>
    <row r="24" spans="1:8">
      <c r="A24" s="424" t="s">
        <v>221</v>
      </c>
      <c r="B24" s="424"/>
      <c r="C24" s="424"/>
      <c r="D24" s="424"/>
      <c r="E24" s="419" t="s">
        <v>222</v>
      </c>
      <c r="F24" s="419"/>
      <c r="G24" s="419"/>
      <c r="H24" s="419"/>
    </row>
    <row r="25" spans="1:8">
      <c r="E25" s="425" t="s">
        <v>278</v>
      </c>
      <c r="F25" s="425"/>
      <c r="G25" s="425"/>
      <c r="H25" s="425"/>
    </row>
    <row r="26" spans="1:8" ht="29.25" customHeight="1">
      <c r="A26" s="424" t="s">
        <v>257</v>
      </c>
      <c r="B26" s="424"/>
      <c r="C26" s="424"/>
      <c r="D26" s="424"/>
      <c r="E26" s="419" t="s">
        <v>226</v>
      </c>
      <c r="F26" s="419"/>
      <c r="G26" s="419"/>
      <c r="H26" s="419"/>
    </row>
    <row r="27" spans="1:8">
      <c r="E27" s="425" t="s">
        <v>278</v>
      </c>
      <c r="F27" s="425"/>
      <c r="G27" s="425"/>
      <c r="H27" s="425"/>
    </row>
  </sheetData>
  <mergeCells count="22">
    <mergeCell ref="E25:H25"/>
    <mergeCell ref="E26:H26"/>
    <mergeCell ref="E27:H27"/>
    <mergeCell ref="A3:H3"/>
    <mergeCell ref="C16:E16"/>
    <mergeCell ref="C17:E17"/>
    <mergeCell ref="A24:D24"/>
    <mergeCell ref="A26:D26"/>
    <mergeCell ref="C15:E15"/>
    <mergeCell ref="C18:E18"/>
    <mergeCell ref="C19:E19"/>
    <mergeCell ref="C20:E20"/>
    <mergeCell ref="C21:E21"/>
    <mergeCell ref="C22:E22"/>
    <mergeCell ref="E24:H24"/>
    <mergeCell ref="A2:H2"/>
    <mergeCell ref="A9:H9"/>
    <mergeCell ref="C11:F11"/>
    <mergeCell ref="A14:H14"/>
    <mergeCell ref="B12:G12"/>
    <mergeCell ref="A13:B13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4"/>
  <sheetViews>
    <sheetView showRuler="0" zoomScaleNormal="100" workbookViewId="0">
      <selection activeCell="J27" sqref="J27"/>
    </sheetView>
  </sheetViews>
  <sheetFormatPr defaultRowHeight="15"/>
  <cols>
    <col min="1" max="1" width="6.42578125" style="230" customWidth="1"/>
    <col min="2" max="2" width="13.7109375" style="230" customWidth="1"/>
    <col min="3" max="3" width="11.5703125" style="230" customWidth="1"/>
    <col min="4" max="4" width="9.140625" style="230"/>
    <col min="5" max="5" width="7.140625" style="230" customWidth="1"/>
    <col min="6" max="6" width="13.7109375" style="230" customWidth="1"/>
    <col min="7" max="7" width="10" style="230" customWidth="1"/>
    <col min="8" max="8" width="13.5703125" style="230" customWidth="1"/>
    <col min="9" max="9" width="9.140625" style="230"/>
    <col min="10" max="16384" width="9.140625" style="229"/>
  </cols>
  <sheetData>
    <row r="2" spans="1:9">
      <c r="A2" s="420" t="s">
        <v>295</v>
      </c>
      <c r="B2" s="420"/>
      <c r="C2" s="420"/>
      <c r="D2" s="420"/>
      <c r="E2" s="420"/>
      <c r="F2" s="420"/>
      <c r="G2" s="420"/>
      <c r="H2" s="420"/>
    </row>
    <row r="3" spans="1:9">
      <c r="A3" s="426" t="s">
        <v>252</v>
      </c>
      <c r="B3" s="426"/>
      <c r="C3" s="426"/>
      <c r="D3" s="426"/>
      <c r="E3" s="426"/>
      <c r="F3" s="426"/>
      <c r="G3" s="426"/>
      <c r="H3" s="426"/>
    </row>
    <row r="5" spans="1:9">
      <c r="A5" s="422" t="s">
        <v>294</v>
      </c>
      <c r="B5" s="422"/>
      <c r="C5" s="422"/>
      <c r="D5" s="422"/>
      <c r="E5" s="422"/>
      <c r="F5" s="422"/>
      <c r="G5" s="422"/>
      <c r="H5" s="422"/>
    </row>
    <row r="7" spans="1:9" ht="15" customHeight="1">
      <c r="A7" s="421" t="s">
        <v>433</v>
      </c>
      <c r="B7" s="421"/>
      <c r="C7" s="421"/>
      <c r="D7" s="421"/>
      <c r="E7" s="421"/>
      <c r="F7" s="421"/>
      <c r="G7" s="421"/>
      <c r="H7" s="421"/>
      <c r="I7" s="229"/>
    </row>
    <row r="8" spans="1:9">
      <c r="D8" s="244"/>
    </row>
    <row r="9" spans="1:9">
      <c r="C9" s="422" t="s">
        <v>292</v>
      </c>
      <c r="D9" s="422"/>
      <c r="E9" s="422"/>
      <c r="F9" s="422"/>
    </row>
    <row r="10" spans="1:9">
      <c r="B10" s="432"/>
      <c r="C10" s="432"/>
      <c r="D10" s="432"/>
      <c r="E10" s="432"/>
      <c r="F10" s="432"/>
      <c r="G10" s="432"/>
    </row>
    <row r="11" spans="1:9" ht="15" customHeight="1">
      <c r="A11" s="424" t="s">
        <v>291</v>
      </c>
      <c r="B11" s="424"/>
      <c r="C11" s="243">
        <v>45199</v>
      </c>
      <c r="D11" s="242"/>
      <c r="E11" s="242"/>
      <c r="F11" s="242"/>
      <c r="G11" s="242"/>
      <c r="H11" s="242"/>
      <c r="I11" s="229"/>
    </row>
    <row r="12" spans="1:9">
      <c r="A12" s="423" t="s">
        <v>432</v>
      </c>
      <c r="B12" s="423"/>
      <c r="C12" s="423"/>
      <c r="D12" s="423"/>
      <c r="E12" s="423"/>
      <c r="F12" s="423"/>
      <c r="G12" s="423"/>
      <c r="H12" s="423"/>
    </row>
    <row r="13" spans="1:9" s="239" customFormat="1" ht="27.95" customHeight="1">
      <c r="A13" s="241" t="s">
        <v>289</v>
      </c>
      <c r="B13" s="241" t="s">
        <v>288</v>
      </c>
      <c r="C13" s="427" t="s">
        <v>287</v>
      </c>
      <c r="D13" s="428"/>
      <c r="E13" s="429"/>
      <c r="F13" s="241" t="s">
        <v>286</v>
      </c>
      <c r="G13" s="240" t="s">
        <v>285</v>
      </c>
      <c r="H13" s="240" t="s">
        <v>284</v>
      </c>
    </row>
    <row r="14" spans="1:9">
      <c r="A14" s="235">
        <v>1</v>
      </c>
      <c r="B14" s="234" t="s">
        <v>261</v>
      </c>
      <c r="C14" s="418" t="s">
        <v>325</v>
      </c>
      <c r="D14" s="418"/>
      <c r="E14" s="418"/>
      <c r="F14" s="238" t="s">
        <v>19</v>
      </c>
      <c r="G14" s="237" t="s">
        <v>19</v>
      </c>
      <c r="H14" s="236">
        <v>1223.26</v>
      </c>
    </row>
    <row r="15" spans="1:9">
      <c r="A15" s="235">
        <v>2</v>
      </c>
      <c r="B15" s="234" t="s">
        <v>261</v>
      </c>
      <c r="C15" s="418" t="s">
        <v>282</v>
      </c>
      <c r="D15" s="418"/>
      <c r="E15" s="418"/>
      <c r="F15" s="238" t="s">
        <v>19</v>
      </c>
      <c r="G15" s="237" t="s">
        <v>19</v>
      </c>
      <c r="H15" s="236">
        <v>71274.41</v>
      </c>
    </row>
    <row r="16" spans="1:9">
      <c r="A16" s="235">
        <v>3</v>
      </c>
      <c r="B16" s="234" t="s">
        <v>261</v>
      </c>
      <c r="C16" s="418" t="s">
        <v>431</v>
      </c>
      <c r="D16" s="418"/>
      <c r="E16" s="418"/>
      <c r="F16" s="238" t="s">
        <v>19</v>
      </c>
      <c r="G16" s="237" t="s">
        <v>19</v>
      </c>
      <c r="H16" s="236">
        <v>6276.73</v>
      </c>
    </row>
    <row r="17" spans="1:8">
      <c r="A17" s="235">
        <v>4</v>
      </c>
      <c r="B17" s="234" t="s">
        <v>261</v>
      </c>
      <c r="C17" s="418" t="s">
        <v>430</v>
      </c>
      <c r="D17" s="418"/>
      <c r="E17" s="418"/>
      <c r="F17" s="238" t="s">
        <v>19</v>
      </c>
      <c r="G17" s="237" t="s">
        <v>19</v>
      </c>
      <c r="H17" s="236">
        <v>51744.52</v>
      </c>
    </row>
    <row r="18" spans="1:8">
      <c r="A18" s="235">
        <v>5</v>
      </c>
      <c r="B18" s="234" t="s">
        <v>261</v>
      </c>
      <c r="C18" s="418" t="s">
        <v>429</v>
      </c>
      <c r="D18" s="418"/>
      <c r="E18" s="418"/>
      <c r="F18" s="238" t="s">
        <v>19</v>
      </c>
      <c r="G18" s="237" t="s">
        <v>19</v>
      </c>
      <c r="H18" s="236">
        <v>743.64</v>
      </c>
    </row>
    <row r="19" spans="1:8">
      <c r="A19" s="235"/>
      <c r="B19" s="234"/>
      <c r="C19" s="430" t="s">
        <v>280</v>
      </c>
      <c r="D19" s="430"/>
      <c r="E19" s="430"/>
      <c r="F19" s="233" t="s">
        <v>19</v>
      </c>
      <c r="G19" s="232" t="s">
        <v>19</v>
      </c>
      <c r="H19" s="231">
        <f>0+H14+H15+H16+H17</f>
        <v>130518.91999999998</v>
      </c>
    </row>
    <row r="20" spans="1:8">
      <c r="C20" s="431"/>
      <c r="D20" s="431"/>
      <c r="E20" s="431"/>
    </row>
    <row r="21" spans="1:8">
      <c r="A21" s="424" t="s">
        <v>221</v>
      </c>
      <c r="B21" s="424"/>
      <c r="C21" s="424"/>
      <c r="D21" s="424"/>
      <c r="E21" s="419" t="s">
        <v>222</v>
      </c>
      <c r="F21" s="419"/>
      <c r="G21" s="419"/>
      <c r="H21" s="419"/>
    </row>
    <row r="22" spans="1:8">
      <c r="E22" s="425" t="s">
        <v>278</v>
      </c>
      <c r="F22" s="425"/>
      <c r="G22" s="425"/>
      <c r="H22" s="425"/>
    </row>
    <row r="23" spans="1:8" ht="30" customHeight="1">
      <c r="A23" s="424" t="s">
        <v>257</v>
      </c>
      <c r="B23" s="424"/>
      <c r="C23" s="424"/>
      <c r="D23" s="424"/>
      <c r="E23" s="419" t="s">
        <v>226</v>
      </c>
      <c r="F23" s="419"/>
      <c r="G23" s="419"/>
      <c r="H23" s="419"/>
    </row>
    <row r="24" spans="1:8">
      <c r="E24" s="425" t="s">
        <v>278</v>
      </c>
      <c r="F24" s="425"/>
      <c r="G24" s="425"/>
      <c r="H24" s="425"/>
    </row>
  </sheetData>
  <mergeCells count="22">
    <mergeCell ref="E22:H22"/>
    <mergeCell ref="E23:H23"/>
    <mergeCell ref="E24:H24"/>
    <mergeCell ref="A3:H3"/>
    <mergeCell ref="C14:E14"/>
    <mergeCell ref="C15:E15"/>
    <mergeCell ref="A21:D21"/>
    <mergeCell ref="A23:D23"/>
    <mergeCell ref="C13:E13"/>
    <mergeCell ref="C16:E16"/>
    <mergeCell ref="C17:E17"/>
    <mergeCell ref="C18:E18"/>
    <mergeCell ref="C19:E19"/>
    <mergeCell ref="C20:E20"/>
    <mergeCell ref="E21:H21"/>
    <mergeCell ref="A2:H2"/>
    <mergeCell ref="A7:H7"/>
    <mergeCell ref="C9:F9"/>
    <mergeCell ref="A12:H12"/>
    <mergeCell ref="B10:G10"/>
    <mergeCell ref="A11:B11"/>
    <mergeCell ref="A5:H5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4"/>
  <sheetViews>
    <sheetView topLeftCell="A139" workbookViewId="0">
      <selection activeCell="D372" sqref="D372:H373"/>
    </sheetView>
  </sheetViews>
  <sheetFormatPr defaultRowHeight="15"/>
  <cols>
    <col min="1" max="4" width="2" style="29" customWidth="1"/>
    <col min="5" max="5" width="2.140625" style="29" customWidth="1"/>
    <col min="6" max="6" width="3" style="16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69" t="s">
        <v>0</v>
      </c>
      <c r="K1" s="169"/>
      <c r="L1" s="169"/>
      <c r="M1" s="15"/>
      <c r="N1" s="169"/>
      <c r="O1" s="169"/>
    </row>
    <row r="2" spans="1:15">
      <c r="H2" s="2"/>
      <c r="I2" s="17"/>
      <c r="J2" s="169" t="s">
        <v>1</v>
      </c>
      <c r="K2" s="169"/>
      <c r="L2" s="169"/>
      <c r="M2" s="15"/>
      <c r="N2" s="169"/>
      <c r="O2" s="169"/>
    </row>
    <row r="3" spans="1:15">
      <c r="H3" s="18"/>
      <c r="I3" s="2"/>
      <c r="J3" s="169" t="s">
        <v>2</v>
      </c>
      <c r="K3" s="169"/>
      <c r="L3" s="169"/>
      <c r="M3" s="15"/>
      <c r="N3" s="169"/>
      <c r="O3" s="169"/>
    </row>
    <row r="4" spans="1:15">
      <c r="G4" s="3" t="s">
        <v>3</v>
      </c>
      <c r="H4" s="2"/>
      <c r="I4" s="17"/>
      <c r="J4" s="169" t="s">
        <v>4</v>
      </c>
      <c r="K4" s="169"/>
      <c r="L4" s="169"/>
      <c r="M4" s="15"/>
      <c r="N4" s="169"/>
      <c r="O4" s="169"/>
    </row>
    <row r="5" spans="1:15">
      <c r="H5" s="2"/>
      <c r="I5" s="17"/>
      <c r="J5" s="169" t="s">
        <v>5</v>
      </c>
      <c r="K5" s="169"/>
      <c r="L5" s="169"/>
      <c r="M5" s="15"/>
      <c r="N5" s="169"/>
      <c r="O5" s="169"/>
    </row>
    <row r="6" spans="1:15" ht="6" customHeight="1">
      <c r="H6" s="2"/>
      <c r="I6" s="17"/>
      <c r="J6" s="169"/>
      <c r="K6" s="169"/>
      <c r="L6" s="169"/>
      <c r="M6" s="15"/>
      <c r="N6" s="169"/>
      <c r="O6" s="169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5"/>
    </row>
    <row r="12" spans="1:15" ht="15.75" customHeight="1">
      <c r="A12" s="23"/>
      <c r="B12" s="169"/>
      <c r="C12" s="169"/>
      <c r="D12" s="169"/>
      <c r="E12" s="169"/>
      <c r="F12" s="169"/>
      <c r="G12" s="347" t="s">
        <v>8</v>
      </c>
      <c r="H12" s="347"/>
      <c r="I12" s="347"/>
      <c r="J12" s="347"/>
      <c r="K12" s="347"/>
      <c r="L12" s="169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266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69"/>
      <c r="H20" s="169"/>
      <c r="I20" s="169"/>
      <c r="J20" s="169"/>
      <c r="K20" s="169"/>
    </row>
    <row r="21" spans="1:13">
      <c r="B21" s="17"/>
      <c r="C21" s="17"/>
      <c r="D21" s="17"/>
      <c r="E21" s="351"/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69"/>
      <c r="F25" s="166"/>
      <c r="I25" s="27"/>
      <c r="J25" s="27"/>
      <c r="K25" s="28" t="s">
        <v>16</v>
      </c>
      <c r="L25" s="26"/>
      <c r="M25" s="24"/>
    </row>
    <row r="26" spans="1:13">
      <c r="A26" s="334"/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>
      <c r="A27" s="334" t="s">
        <v>19</v>
      </c>
      <c r="B27" s="334"/>
      <c r="C27" s="334"/>
      <c r="D27" s="334"/>
      <c r="E27" s="334"/>
      <c r="F27" s="334"/>
      <c r="G27" s="334"/>
      <c r="H27" s="334"/>
      <c r="I27" s="334"/>
      <c r="J27" s="167" t="s">
        <v>20</v>
      </c>
      <c r="K27" s="101"/>
      <c r="L27" s="26"/>
      <c r="M27" s="24"/>
    </row>
    <row r="28" spans="1:13">
      <c r="F28" s="29"/>
      <c r="G28" s="31" t="s">
        <v>21</v>
      </c>
      <c r="H28" s="92" t="s">
        <v>261</v>
      </c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/>
      <c r="J29" s="33"/>
      <c r="K29" s="26"/>
      <c r="L29" s="26"/>
      <c r="M29" s="24"/>
    </row>
    <row r="30" spans="1:13">
      <c r="A30" s="339" t="s">
        <v>258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1207715</v>
      </c>
      <c r="J34" s="103">
        <f>SUM(J35+J46+J65+J86+J93+J113+J139+J158+J168)</f>
        <v>933515</v>
      </c>
      <c r="K34" s="104">
        <f>SUM(K35+K46+K65+K86+K93+K113+K139+K158+K168)</f>
        <v>789200.70000000007</v>
      </c>
      <c r="L34" s="103">
        <f>SUM(L35+L46+L65+L86+L93+L113+L139+L158+L168)</f>
        <v>789200.70000000007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701700</v>
      </c>
      <c r="J35" s="103">
        <f>SUM(J36+J42)</f>
        <v>529200</v>
      </c>
      <c r="K35" s="105">
        <f>SUM(K36+K42)</f>
        <v>507399.35000000003</v>
      </c>
      <c r="L35" s="106">
        <f>SUM(L36+L42)</f>
        <v>507399.35000000003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691400</v>
      </c>
      <c r="J36" s="103">
        <f>SUM(J37)</f>
        <v>521400</v>
      </c>
      <c r="K36" s="104">
        <f>SUM(K37)</f>
        <v>500040.45</v>
      </c>
      <c r="L36" s="103">
        <f>SUM(L37)</f>
        <v>500040.45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691400</v>
      </c>
      <c r="J37" s="103">
        <f t="shared" ref="J37:L38" si="0">SUM(J38)</f>
        <v>521400</v>
      </c>
      <c r="K37" s="103">
        <f t="shared" si="0"/>
        <v>500040.45</v>
      </c>
      <c r="L37" s="103">
        <f t="shared" si="0"/>
        <v>500040.45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691400</v>
      </c>
      <c r="J38" s="104">
        <f t="shared" si="0"/>
        <v>521400</v>
      </c>
      <c r="K38" s="104">
        <f t="shared" si="0"/>
        <v>500040.45</v>
      </c>
      <c r="L38" s="104">
        <f t="shared" si="0"/>
        <v>500040.45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691400</v>
      </c>
      <c r="J39" s="108">
        <v>521400</v>
      </c>
      <c r="K39" s="108">
        <v>500040.45</v>
      </c>
      <c r="L39" s="108">
        <v>500040.45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10300</v>
      </c>
      <c r="J42" s="103">
        <f t="shared" si="1"/>
        <v>7800</v>
      </c>
      <c r="K42" s="104">
        <f t="shared" si="1"/>
        <v>7358.9</v>
      </c>
      <c r="L42" s="103">
        <f t="shared" si="1"/>
        <v>7358.9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10300</v>
      </c>
      <c r="J43" s="103">
        <f t="shared" si="1"/>
        <v>7800</v>
      </c>
      <c r="K43" s="103">
        <f t="shared" si="1"/>
        <v>7358.9</v>
      </c>
      <c r="L43" s="103">
        <f t="shared" si="1"/>
        <v>7358.9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10300</v>
      </c>
      <c r="J44" s="103">
        <f t="shared" si="1"/>
        <v>7800</v>
      </c>
      <c r="K44" s="103">
        <f t="shared" si="1"/>
        <v>7358.9</v>
      </c>
      <c r="L44" s="103">
        <f t="shared" si="1"/>
        <v>7358.9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10300</v>
      </c>
      <c r="J45" s="108">
        <v>7800</v>
      </c>
      <c r="K45" s="108">
        <v>7358.9</v>
      </c>
      <c r="L45" s="108">
        <v>7358.9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457015</v>
      </c>
      <c r="J46" s="111">
        <f t="shared" si="2"/>
        <v>367315</v>
      </c>
      <c r="K46" s="110">
        <f t="shared" si="2"/>
        <v>273098.8</v>
      </c>
      <c r="L46" s="110">
        <f t="shared" si="2"/>
        <v>273098.8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457015</v>
      </c>
      <c r="J47" s="104">
        <f t="shared" si="2"/>
        <v>367315</v>
      </c>
      <c r="K47" s="103">
        <f t="shared" si="2"/>
        <v>273098.8</v>
      </c>
      <c r="L47" s="104">
        <f t="shared" si="2"/>
        <v>273098.8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457015</v>
      </c>
      <c r="J48" s="104">
        <f t="shared" si="2"/>
        <v>367315</v>
      </c>
      <c r="K48" s="106">
        <f t="shared" si="2"/>
        <v>273098.8</v>
      </c>
      <c r="L48" s="106">
        <f t="shared" si="2"/>
        <v>273098.8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457015</v>
      </c>
      <c r="J49" s="112">
        <f>SUM(J50:J64)</f>
        <v>367315</v>
      </c>
      <c r="K49" s="113">
        <f>SUM(K50:K64)</f>
        <v>273098.8</v>
      </c>
      <c r="L49" s="113">
        <f>SUM(L50:L64)</f>
        <v>273098.8</v>
      </c>
    </row>
    <row r="50" spans="1:13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9600</v>
      </c>
      <c r="J50" s="108">
        <v>7200</v>
      </c>
      <c r="K50" s="108">
        <v>5472</v>
      </c>
      <c r="L50" s="108">
        <v>5472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800</v>
      </c>
      <c r="J51" s="108">
        <v>600</v>
      </c>
      <c r="K51" s="108">
        <v>131.44</v>
      </c>
      <c r="L51" s="108">
        <v>131.44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3000</v>
      </c>
      <c r="J52" s="108">
        <v>2300</v>
      </c>
      <c r="K52" s="108">
        <v>2106.69</v>
      </c>
      <c r="L52" s="108">
        <v>2106.69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42000</v>
      </c>
      <c r="J53" s="108">
        <v>34000</v>
      </c>
      <c r="K53" s="108">
        <v>26682.06</v>
      </c>
      <c r="L53" s="108">
        <v>26682.06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700</v>
      </c>
      <c r="J55" s="108">
        <v>500</v>
      </c>
      <c r="K55" s="108">
        <v>277.37</v>
      </c>
      <c r="L55" s="108">
        <v>277.37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12000</v>
      </c>
      <c r="J57" s="109">
        <v>9000</v>
      </c>
      <c r="K57" s="109">
        <v>8420.2000000000007</v>
      </c>
      <c r="L57" s="109">
        <v>8420.2000000000007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7000</v>
      </c>
      <c r="J58" s="108">
        <v>6000</v>
      </c>
      <c r="K58" s="108">
        <v>4950.92</v>
      </c>
      <c r="L58" s="108">
        <v>4950.92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2000</v>
      </c>
      <c r="J59" s="108">
        <v>1500</v>
      </c>
      <c r="K59" s="108">
        <v>412.58</v>
      </c>
      <c r="L59" s="108">
        <v>412.58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125400</v>
      </c>
      <c r="J61" s="108">
        <v>73000</v>
      </c>
      <c r="K61" s="108">
        <v>38999.230000000003</v>
      </c>
      <c r="L61" s="108">
        <v>38999.230000000003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1000</v>
      </c>
      <c r="J62" s="108">
        <v>800</v>
      </c>
      <c r="K62" s="108">
        <v>728.48</v>
      </c>
      <c r="L62" s="108">
        <v>728.48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400</v>
      </c>
      <c r="J63" s="108">
        <v>300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253115</v>
      </c>
      <c r="J64" s="108">
        <v>232115</v>
      </c>
      <c r="K64" s="108">
        <v>184917.83</v>
      </c>
      <c r="L64" s="108">
        <v>184917.83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49000</v>
      </c>
      <c r="J139" s="115">
        <f>SUM(J140+J145+J153)</f>
        <v>37000</v>
      </c>
      <c r="K139" s="104">
        <f>SUM(K140+K145+K153)</f>
        <v>8702.5499999999993</v>
      </c>
      <c r="L139" s="103">
        <f>SUM(L140+L145+L153)</f>
        <v>8702.5499999999993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49000</v>
      </c>
      <c r="J153" s="115">
        <f t="shared" si="15"/>
        <v>37000</v>
      </c>
      <c r="K153" s="104">
        <f t="shared" si="15"/>
        <v>8702.5499999999993</v>
      </c>
      <c r="L153" s="103">
        <f t="shared" si="15"/>
        <v>8702.5499999999993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49000</v>
      </c>
      <c r="J154" s="121">
        <f t="shared" si="15"/>
        <v>37000</v>
      </c>
      <c r="K154" s="113">
        <f t="shared" si="15"/>
        <v>8702.5499999999993</v>
      </c>
      <c r="L154" s="112">
        <f t="shared" si="15"/>
        <v>8702.5499999999993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49000</v>
      </c>
      <c r="J155" s="115">
        <f>SUM(J156:J157)</f>
        <v>37000</v>
      </c>
      <c r="K155" s="104">
        <f>SUM(K156:K157)</f>
        <v>8702.5499999999993</v>
      </c>
      <c r="L155" s="103">
        <f>SUM(L156:L157)</f>
        <v>8702.5499999999993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49000</v>
      </c>
      <c r="J156" s="123">
        <v>37000</v>
      </c>
      <c r="K156" s="123">
        <v>8702.5499999999993</v>
      </c>
      <c r="L156" s="123">
        <v>8702.5499999999993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639000</v>
      </c>
      <c r="J184" s="115">
        <f>SUM(J185+J238+J303)</f>
        <v>639000</v>
      </c>
      <c r="K184" s="104">
        <f>SUM(K185+K238+K303)</f>
        <v>537020.87</v>
      </c>
      <c r="L184" s="103">
        <f>SUM(L185+L238+L303)</f>
        <v>537020.87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639000</v>
      </c>
      <c r="J185" s="110">
        <f>SUM(J186+J209+J216+J228+J232)</f>
        <v>639000</v>
      </c>
      <c r="K185" s="110">
        <f>SUM(K186+K209+K216+K228+K232)</f>
        <v>537020.87</v>
      </c>
      <c r="L185" s="110">
        <f>SUM(L186+L209+L216+L228+L232)</f>
        <v>537020.87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635500</v>
      </c>
      <c r="J186" s="115">
        <f>SUM(J187+J190+J195+J201+J206)</f>
        <v>635500</v>
      </c>
      <c r="K186" s="104">
        <f>SUM(K187+K190+K195+K201+K206)</f>
        <v>533520.87</v>
      </c>
      <c r="L186" s="103">
        <f>SUM(L187+L190+L195+L201+L206)</f>
        <v>533520.87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630000</v>
      </c>
      <c r="J190" s="116">
        <f>J191</f>
        <v>630000</v>
      </c>
      <c r="K190" s="111">
        <f>K191</f>
        <v>529065.87</v>
      </c>
      <c r="L190" s="110">
        <f>L191</f>
        <v>529065.87</v>
      </c>
    </row>
    <row r="191" spans="1:13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630000</v>
      </c>
      <c r="J191" s="115">
        <f>SUM(J192:J194)</f>
        <v>630000</v>
      </c>
      <c r="K191" s="104">
        <f>SUM(K192:K194)</f>
        <v>529065.87</v>
      </c>
      <c r="L191" s="103">
        <f>SUM(L192:L194)</f>
        <v>529065.87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630000</v>
      </c>
      <c r="J194" s="107">
        <v>630000</v>
      </c>
      <c r="K194" s="107">
        <v>529065.87</v>
      </c>
      <c r="L194" s="127">
        <v>529065.87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5500</v>
      </c>
      <c r="J195" s="115">
        <f>J196</f>
        <v>5500</v>
      </c>
      <c r="K195" s="104">
        <f>K196</f>
        <v>4455</v>
      </c>
      <c r="L195" s="103">
        <f>L196</f>
        <v>4455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5500</v>
      </c>
      <c r="J196" s="103">
        <f>SUM(J197:J200)</f>
        <v>5500</v>
      </c>
      <c r="K196" s="103">
        <f>SUM(K197:K200)</f>
        <v>4455</v>
      </c>
      <c r="L196" s="103">
        <f>SUM(L197:L200)</f>
        <v>4455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4000</v>
      </c>
      <c r="J198" s="109">
        <v>4000</v>
      </c>
      <c r="K198" s="109">
        <v>3000</v>
      </c>
      <c r="L198" s="109">
        <v>3000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1500</v>
      </c>
      <c r="J200" s="129">
        <v>1500</v>
      </c>
      <c r="K200" s="109">
        <v>1455</v>
      </c>
      <c r="L200" s="109">
        <v>1455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3500</v>
      </c>
      <c r="J209" s="117">
        <f t="shared" si="20"/>
        <v>3500</v>
      </c>
      <c r="K209" s="105">
        <f t="shared" si="20"/>
        <v>3500</v>
      </c>
      <c r="L209" s="106">
        <f t="shared" si="20"/>
        <v>3500</v>
      </c>
      <c r="M209"/>
    </row>
    <row r="210" spans="1:15" ht="25.5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3500</v>
      </c>
      <c r="J210" s="115">
        <f t="shared" si="20"/>
        <v>3500</v>
      </c>
      <c r="K210" s="104">
        <f t="shared" si="20"/>
        <v>3500</v>
      </c>
      <c r="L210" s="103">
        <f t="shared" si="20"/>
        <v>3500</v>
      </c>
      <c r="M210"/>
    </row>
    <row r="211" spans="1:15" ht="25.5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3500</v>
      </c>
      <c r="J211" s="116">
        <f>SUM(J212:J215)</f>
        <v>3500</v>
      </c>
      <c r="K211" s="111">
        <f>SUM(K212:K215)</f>
        <v>3500</v>
      </c>
      <c r="L211" s="110">
        <f>SUM(L212:L215)</f>
        <v>3500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3500</v>
      </c>
      <c r="J215" s="109">
        <v>3500</v>
      </c>
      <c r="K215" s="109">
        <v>3500</v>
      </c>
      <c r="L215" s="127">
        <v>3500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1846715</v>
      </c>
      <c r="J368" s="118">
        <f>SUM(J34+J184)</f>
        <v>1572515</v>
      </c>
      <c r="K368" s="118">
        <f>SUM(K34+K184)</f>
        <v>1326221.57</v>
      </c>
      <c r="L368" s="118">
        <f>SUM(L34+L184)</f>
        <v>1326221.57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64"/>
      <c r="B370" s="164"/>
      <c r="C370" s="164"/>
      <c r="D370" s="333" t="s">
        <v>221</v>
      </c>
      <c r="E370" s="333"/>
      <c r="F370" s="333"/>
      <c r="G370" s="333"/>
      <c r="H370" s="165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63" t="s">
        <v>224</v>
      </c>
      <c r="K371" s="322" t="s">
        <v>225</v>
      </c>
      <c r="L371" s="322"/>
    </row>
    <row r="372" spans="1:12" ht="15.75" customHeight="1">
      <c r="E372" s="135" t="s">
        <v>434</v>
      </c>
      <c r="F372" s="29"/>
      <c r="G372" s="319"/>
      <c r="I372" s="13"/>
      <c r="K372" s="13"/>
      <c r="L372" s="13"/>
    </row>
    <row r="373" spans="1:12" ht="15.75" customHeight="1">
      <c r="A373" s="164"/>
      <c r="B373" s="164"/>
      <c r="C373" s="164"/>
      <c r="D373" s="320"/>
      <c r="E373" s="333" t="s">
        <v>435</v>
      </c>
      <c r="F373" s="333"/>
      <c r="G373" s="333"/>
      <c r="H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68"/>
      <c r="I374" s="14" t="s">
        <v>224</v>
      </c>
      <c r="K374" s="322" t="s">
        <v>225</v>
      </c>
      <c r="L374" s="322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E373:H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4"/>
  <sheetViews>
    <sheetView topLeftCell="A64" workbookViewId="0">
      <selection activeCell="D372" sqref="D372:H373"/>
    </sheetView>
  </sheetViews>
  <sheetFormatPr defaultRowHeight="15"/>
  <cols>
    <col min="1" max="4" width="2" style="29" customWidth="1"/>
    <col min="5" max="5" width="2.140625" style="29" customWidth="1"/>
    <col min="6" max="6" width="3" style="173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74" t="s">
        <v>0</v>
      </c>
      <c r="K1" s="174"/>
      <c r="L1" s="174"/>
      <c r="M1" s="15"/>
      <c r="N1" s="174"/>
      <c r="O1" s="174"/>
    </row>
    <row r="2" spans="1:15">
      <c r="H2" s="2"/>
      <c r="I2" s="17"/>
      <c r="J2" s="174" t="s">
        <v>1</v>
      </c>
      <c r="K2" s="174"/>
      <c r="L2" s="174"/>
      <c r="M2" s="15"/>
      <c r="N2" s="174"/>
      <c r="O2" s="174"/>
    </row>
    <row r="3" spans="1:15">
      <c r="H3" s="18"/>
      <c r="I3" s="2"/>
      <c r="J3" s="174" t="s">
        <v>2</v>
      </c>
      <c r="K3" s="174"/>
      <c r="L3" s="174"/>
      <c r="M3" s="15"/>
      <c r="N3" s="174"/>
      <c r="O3" s="174"/>
    </row>
    <row r="4" spans="1:15">
      <c r="G4" s="3" t="s">
        <v>3</v>
      </c>
      <c r="H4" s="2"/>
      <c r="I4" s="17"/>
      <c r="J4" s="174" t="s">
        <v>4</v>
      </c>
      <c r="K4" s="174"/>
      <c r="L4" s="174"/>
      <c r="M4" s="15"/>
      <c r="N4" s="174"/>
      <c r="O4" s="174"/>
    </row>
    <row r="5" spans="1:15">
      <c r="H5" s="2"/>
      <c r="I5" s="17"/>
      <c r="J5" s="174" t="s">
        <v>5</v>
      </c>
      <c r="K5" s="174"/>
      <c r="L5" s="174"/>
      <c r="M5" s="15"/>
      <c r="N5" s="174"/>
      <c r="O5" s="174"/>
    </row>
    <row r="6" spans="1:15" ht="6" customHeight="1">
      <c r="H6" s="2"/>
      <c r="I6" s="17"/>
      <c r="J6" s="174"/>
      <c r="K6" s="174"/>
      <c r="L6" s="174"/>
      <c r="M6" s="15"/>
      <c r="N6" s="174"/>
      <c r="O6" s="174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5"/>
    </row>
    <row r="12" spans="1:15" ht="15.75" customHeight="1">
      <c r="A12" s="23"/>
      <c r="B12" s="174"/>
      <c r="C12" s="174"/>
      <c r="D12" s="174"/>
      <c r="E12" s="174"/>
      <c r="F12" s="174"/>
      <c r="G12" s="347" t="s">
        <v>8</v>
      </c>
      <c r="H12" s="347"/>
      <c r="I12" s="347"/>
      <c r="J12" s="347"/>
      <c r="K12" s="347"/>
      <c r="L12" s="174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324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74"/>
      <c r="H20" s="174"/>
      <c r="I20" s="174"/>
      <c r="J20" s="174"/>
      <c r="K20" s="174"/>
    </row>
    <row r="21" spans="1:13">
      <c r="B21" s="17"/>
      <c r="C21" s="17"/>
      <c r="D21" s="17"/>
      <c r="E21" s="351" t="s">
        <v>265</v>
      </c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74"/>
      <c r="F25" s="170"/>
      <c r="I25" s="27"/>
      <c r="J25" s="27"/>
      <c r="K25" s="28" t="s">
        <v>16</v>
      </c>
      <c r="L25" s="26"/>
      <c r="M25" s="24"/>
    </row>
    <row r="26" spans="1:13">
      <c r="A26" s="334" t="s">
        <v>264</v>
      </c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 ht="29.1" customHeight="1">
      <c r="A27" s="334" t="s">
        <v>263</v>
      </c>
      <c r="B27" s="334"/>
      <c r="C27" s="334"/>
      <c r="D27" s="334"/>
      <c r="E27" s="334"/>
      <c r="F27" s="334"/>
      <c r="G27" s="334"/>
      <c r="H27" s="334"/>
      <c r="I27" s="334"/>
      <c r="J27" s="172" t="s">
        <v>20</v>
      </c>
      <c r="K27" s="101" t="s">
        <v>262</v>
      </c>
      <c r="L27" s="26"/>
      <c r="M27" s="24"/>
    </row>
    <row r="28" spans="1:13">
      <c r="F28" s="29"/>
      <c r="G28" s="31" t="s">
        <v>21</v>
      </c>
      <c r="H28" s="92" t="s">
        <v>261</v>
      </c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 t="s">
        <v>260</v>
      </c>
      <c r="J29" s="33" t="s">
        <v>259</v>
      </c>
      <c r="K29" s="26" t="s">
        <v>259</v>
      </c>
      <c r="L29" s="26" t="s">
        <v>259</v>
      </c>
      <c r="M29" s="24"/>
    </row>
    <row r="30" spans="1:13">
      <c r="A30" s="339" t="s">
        <v>258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1032400</v>
      </c>
      <c r="J34" s="103">
        <f>SUM(J35+J46+J65+J86+J93+J113+J139+J158+J168)</f>
        <v>765200</v>
      </c>
      <c r="K34" s="104">
        <f>SUM(K35+K46+K65+K86+K93+K113+K139+K158+K168)</f>
        <v>668044.52000000014</v>
      </c>
      <c r="L34" s="103">
        <f>SUM(L35+L46+L65+L86+L93+L113+L139+L158+L168)</f>
        <v>668044.32000000007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701700</v>
      </c>
      <c r="J35" s="103">
        <f>SUM(J36+J42)</f>
        <v>529200</v>
      </c>
      <c r="K35" s="105">
        <f>SUM(K36+K42)</f>
        <v>507399.35000000003</v>
      </c>
      <c r="L35" s="106">
        <f>SUM(L36+L42)</f>
        <v>507399.35000000003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691400</v>
      </c>
      <c r="J36" s="103">
        <f>SUM(J37)</f>
        <v>521400</v>
      </c>
      <c r="K36" s="104">
        <f>SUM(K37)</f>
        <v>500040.45</v>
      </c>
      <c r="L36" s="103">
        <f>SUM(L37)</f>
        <v>500040.45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691400</v>
      </c>
      <c r="J37" s="103">
        <f t="shared" ref="J37:L38" si="0">SUM(J38)</f>
        <v>521400</v>
      </c>
      <c r="K37" s="103">
        <f t="shared" si="0"/>
        <v>500040.45</v>
      </c>
      <c r="L37" s="103">
        <f t="shared" si="0"/>
        <v>500040.45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691400</v>
      </c>
      <c r="J38" s="104">
        <f t="shared" si="0"/>
        <v>521400</v>
      </c>
      <c r="K38" s="104">
        <f t="shared" si="0"/>
        <v>500040.45</v>
      </c>
      <c r="L38" s="104">
        <f t="shared" si="0"/>
        <v>500040.45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691400</v>
      </c>
      <c r="J39" s="108">
        <v>521400</v>
      </c>
      <c r="K39" s="108">
        <v>500040.45</v>
      </c>
      <c r="L39" s="108">
        <v>500040.45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10300</v>
      </c>
      <c r="J42" s="103">
        <f t="shared" si="1"/>
        <v>7800</v>
      </c>
      <c r="K42" s="104">
        <f t="shared" si="1"/>
        <v>7358.9</v>
      </c>
      <c r="L42" s="103">
        <f t="shared" si="1"/>
        <v>7358.9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10300</v>
      </c>
      <c r="J43" s="103">
        <f t="shared" si="1"/>
        <v>7800</v>
      </c>
      <c r="K43" s="103">
        <f t="shared" si="1"/>
        <v>7358.9</v>
      </c>
      <c r="L43" s="103">
        <f t="shared" si="1"/>
        <v>7358.9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10300</v>
      </c>
      <c r="J44" s="103">
        <f t="shared" si="1"/>
        <v>7800</v>
      </c>
      <c r="K44" s="103">
        <f t="shared" si="1"/>
        <v>7358.9</v>
      </c>
      <c r="L44" s="103">
        <f t="shared" si="1"/>
        <v>7358.9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10300</v>
      </c>
      <c r="J45" s="108">
        <v>7800</v>
      </c>
      <c r="K45" s="108">
        <v>7358.9</v>
      </c>
      <c r="L45" s="108">
        <v>7358.9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281700</v>
      </c>
      <c r="J46" s="111">
        <f t="shared" si="2"/>
        <v>199000</v>
      </c>
      <c r="K46" s="110">
        <f t="shared" si="2"/>
        <v>151942.62000000002</v>
      </c>
      <c r="L46" s="110">
        <f t="shared" si="2"/>
        <v>151942.42000000001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281700</v>
      </c>
      <c r="J47" s="104">
        <f t="shared" si="2"/>
        <v>199000</v>
      </c>
      <c r="K47" s="103">
        <f t="shared" si="2"/>
        <v>151942.62000000002</v>
      </c>
      <c r="L47" s="104">
        <f t="shared" si="2"/>
        <v>151942.42000000001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281700</v>
      </c>
      <c r="J48" s="104">
        <f t="shared" si="2"/>
        <v>199000</v>
      </c>
      <c r="K48" s="106">
        <f t="shared" si="2"/>
        <v>151942.62000000002</v>
      </c>
      <c r="L48" s="106">
        <f t="shared" si="2"/>
        <v>151942.42000000001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281700</v>
      </c>
      <c r="J49" s="112">
        <f>SUM(J50:J64)</f>
        <v>199000</v>
      </c>
      <c r="K49" s="113">
        <f>SUM(K50:K64)</f>
        <v>151942.62000000002</v>
      </c>
      <c r="L49" s="113">
        <f>SUM(L50:L64)</f>
        <v>151942.42000000001</v>
      </c>
    </row>
    <row r="50" spans="1:13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9600</v>
      </c>
      <c r="J50" s="108">
        <v>7200</v>
      </c>
      <c r="K50" s="108">
        <v>5472</v>
      </c>
      <c r="L50" s="108">
        <v>5472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800</v>
      </c>
      <c r="J51" s="108">
        <v>600</v>
      </c>
      <c r="K51" s="108">
        <v>131.44</v>
      </c>
      <c r="L51" s="108">
        <v>131.44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3000</v>
      </c>
      <c r="J52" s="108">
        <v>2300</v>
      </c>
      <c r="K52" s="108">
        <v>2106.69</v>
      </c>
      <c r="L52" s="108">
        <v>2106.69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42000</v>
      </c>
      <c r="J53" s="108">
        <v>34000</v>
      </c>
      <c r="K53" s="108">
        <v>26682.06</v>
      </c>
      <c r="L53" s="108">
        <v>26682.06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700</v>
      </c>
      <c r="J55" s="108">
        <v>500</v>
      </c>
      <c r="K55" s="108">
        <v>277.37</v>
      </c>
      <c r="L55" s="108">
        <v>277.37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12000</v>
      </c>
      <c r="J57" s="109">
        <v>9000</v>
      </c>
      <c r="K57" s="109">
        <v>8420.2000000000007</v>
      </c>
      <c r="L57" s="109">
        <v>8420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7000</v>
      </c>
      <c r="J58" s="108">
        <v>6000</v>
      </c>
      <c r="K58" s="108">
        <v>4950.92</v>
      </c>
      <c r="L58" s="108">
        <v>4950.92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2000</v>
      </c>
      <c r="J59" s="108">
        <v>1500</v>
      </c>
      <c r="K59" s="108">
        <v>412.58</v>
      </c>
      <c r="L59" s="108">
        <v>412.58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125400</v>
      </c>
      <c r="J61" s="108">
        <v>73000</v>
      </c>
      <c r="K61" s="108">
        <v>38999.230000000003</v>
      </c>
      <c r="L61" s="108">
        <v>38999.230000000003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1000</v>
      </c>
      <c r="J62" s="108">
        <v>800</v>
      </c>
      <c r="K62" s="108">
        <v>728.48</v>
      </c>
      <c r="L62" s="108">
        <v>728.48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400</v>
      </c>
      <c r="J63" s="108">
        <v>300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77800</v>
      </c>
      <c r="J64" s="108">
        <v>63800</v>
      </c>
      <c r="K64" s="108">
        <v>63761.65</v>
      </c>
      <c r="L64" s="108">
        <v>63761.65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49000</v>
      </c>
      <c r="J139" s="115">
        <f>SUM(J140+J145+J153)</f>
        <v>37000</v>
      </c>
      <c r="K139" s="104">
        <f>SUM(K140+K145+K153)</f>
        <v>8702.5499999999993</v>
      </c>
      <c r="L139" s="103">
        <f>SUM(L140+L145+L153)</f>
        <v>8702.5499999999993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49000</v>
      </c>
      <c r="J153" s="115">
        <f t="shared" si="15"/>
        <v>37000</v>
      </c>
      <c r="K153" s="104">
        <f t="shared" si="15"/>
        <v>8702.5499999999993</v>
      </c>
      <c r="L153" s="103">
        <f t="shared" si="15"/>
        <v>8702.5499999999993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49000</v>
      </c>
      <c r="J154" s="121">
        <f t="shared" si="15"/>
        <v>37000</v>
      </c>
      <c r="K154" s="113">
        <f t="shared" si="15"/>
        <v>8702.5499999999993</v>
      </c>
      <c r="L154" s="112">
        <f t="shared" si="15"/>
        <v>8702.5499999999993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49000</v>
      </c>
      <c r="J155" s="115">
        <f>SUM(J156:J157)</f>
        <v>37000</v>
      </c>
      <c r="K155" s="104">
        <f>SUM(K156:K157)</f>
        <v>8702.5499999999993</v>
      </c>
      <c r="L155" s="103">
        <f>SUM(L156:L157)</f>
        <v>8702.5499999999993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49000</v>
      </c>
      <c r="J156" s="123">
        <v>37000</v>
      </c>
      <c r="K156" s="123">
        <v>8702.5499999999993</v>
      </c>
      <c r="L156" s="123">
        <v>8702.5499999999993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9000</v>
      </c>
      <c r="J184" s="115">
        <f>SUM(J185+J238+J303)</f>
        <v>9000</v>
      </c>
      <c r="K184" s="104">
        <f>SUM(K185+K238+K303)</f>
        <v>7955</v>
      </c>
      <c r="L184" s="103">
        <f>SUM(L185+L238+L303)</f>
        <v>7955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9000</v>
      </c>
      <c r="J185" s="110">
        <f>SUM(J186+J209+J216+J228+J232)</f>
        <v>9000</v>
      </c>
      <c r="K185" s="110">
        <f>SUM(K186+K209+K216+K228+K232)</f>
        <v>7955</v>
      </c>
      <c r="L185" s="110">
        <f>SUM(L186+L209+L216+L228+L232)</f>
        <v>7955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5500</v>
      </c>
      <c r="J186" s="115">
        <f>SUM(J187+J190+J195+J201+J206)</f>
        <v>5500</v>
      </c>
      <c r="K186" s="104">
        <f>SUM(K187+K190+K195+K201+K206)</f>
        <v>4455</v>
      </c>
      <c r="L186" s="103">
        <f>SUM(L187+L190+L195+L201+L206)</f>
        <v>4455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5500</v>
      </c>
      <c r="J195" s="115">
        <f>J196</f>
        <v>5500</v>
      </c>
      <c r="K195" s="104">
        <f>K196</f>
        <v>4455</v>
      </c>
      <c r="L195" s="103">
        <f>L196</f>
        <v>4455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5500</v>
      </c>
      <c r="J196" s="103">
        <f>SUM(J197:J200)</f>
        <v>5500</v>
      </c>
      <c r="K196" s="103">
        <f>SUM(K197:K200)</f>
        <v>4455</v>
      </c>
      <c r="L196" s="103">
        <f>SUM(L197:L200)</f>
        <v>4455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4000</v>
      </c>
      <c r="J198" s="109">
        <v>4000</v>
      </c>
      <c r="K198" s="109">
        <v>3000</v>
      </c>
      <c r="L198" s="109">
        <v>3000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1500</v>
      </c>
      <c r="J200" s="129">
        <v>1500</v>
      </c>
      <c r="K200" s="109">
        <v>1455</v>
      </c>
      <c r="L200" s="109">
        <v>1455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3500</v>
      </c>
      <c r="J209" s="117">
        <f t="shared" si="20"/>
        <v>3500</v>
      </c>
      <c r="K209" s="105">
        <f t="shared" si="20"/>
        <v>3500</v>
      </c>
      <c r="L209" s="106">
        <f t="shared" si="20"/>
        <v>3500</v>
      </c>
      <c r="M209"/>
    </row>
    <row r="210" spans="1:15" ht="25.5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3500</v>
      </c>
      <c r="J210" s="115">
        <f t="shared" si="20"/>
        <v>3500</v>
      </c>
      <c r="K210" s="104">
        <f t="shared" si="20"/>
        <v>3500</v>
      </c>
      <c r="L210" s="103">
        <f t="shared" si="20"/>
        <v>3500</v>
      </c>
      <c r="M210"/>
    </row>
    <row r="211" spans="1:15" ht="25.5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3500</v>
      </c>
      <c r="J211" s="116">
        <f>SUM(J212:J215)</f>
        <v>3500</v>
      </c>
      <c r="K211" s="111">
        <f>SUM(K212:K215)</f>
        <v>3500</v>
      </c>
      <c r="L211" s="110">
        <f>SUM(L212:L215)</f>
        <v>3500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3500</v>
      </c>
      <c r="J215" s="109">
        <v>3500</v>
      </c>
      <c r="K215" s="109">
        <v>3500</v>
      </c>
      <c r="L215" s="127">
        <v>3500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1041400</v>
      </c>
      <c r="J368" s="118">
        <f>SUM(J34+J184)</f>
        <v>774200</v>
      </c>
      <c r="K368" s="118">
        <f>SUM(K34+K184)</f>
        <v>675999.52000000014</v>
      </c>
      <c r="L368" s="118">
        <f>SUM(L34+L184)</f>
        <v>675999.32000000007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75"/>
      <c r="B370" s="175"/>
      <c r="C370" s="175"/>
      <c r="D370" s="333" t="s">
        <v>221</v>
      </c>
      <c r="E370" s="333"/>
      <c r="F370" s="333"/>
      <c r="G370" s="333"/>
      <c r="H370" s="176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71" t="s">
        <v>224</v>
      </c>
      <c r="K371" s="322" t="s">
        <v>225</v>
      </c>
      <c r="L371" s="322"/>
    </row>
    <row r="372" spans="1:12" ht="15.75" customHeight="1">
      <c r="E372" s="135" t="s">
        <v>434</v>
      </c>
      <c r="F372" s="29"/>
      <c r="G372" s="319"/>
      <c r="I372" s="13"/>
      <c r="K372" s="13"/>
      <c r="L372" s="13"/>
    </row>
    <row r="373" spans="1:12" ht="15.75" customHeight="1">
      <c r="A373" s="175"/>
      <c r="B373" s="175"/>
      <c r="C373" s="175"/>
      <c r="D373" s="320"/>
      <c r="E373" s="333" t="s">
        <v>435</v>
      </c>
      <c r="F373" s="333"/>
      <c r="G373" s="333"/>
      <c r="H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73"/>
      <c r="I374" s="14" t="s">
        <v>224</v>
      </c>
      <c r="K374" s="322" t="s">
        <v>225</v>
      </c>
      <c r="L374" s="322"/>
    </row>
  </sheetData>
  <mergeCells count="30">
    <mergeCell ref="A374:G374"/>
    <mergeCell ref="K374:L374"/>
    <mergeCell ref="A31:F32"/>
    <mergeCell ref="G31:G32"/>
    <mergeCell ref="H31:H32"/>
    <mergeCell ref="I31:J31"/>
    <mergeCell ref="D370:G370"/>
    <mergeCell ref="A27:I27"/>
    <mergeCell ref="K31:K32"/>
    <mergeCell ref="L31:L32"/>
    <mergeCell ref="A30:I30"/>
    <mergeCell ref="K373:L373"/>
    <mergeCell ref="K370:L370"/>
    <mergeCell ref="E373:H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4"/>
  <sheetViews>
    <sheetView topLeftCell="A31" workbookViewId="0">
      <selection activeCell="D372" sqref="D372:H373"/>
    </sheetView>
  </sheetViews>
  <sheetFormatPr defaultRowHeight="15"/>
  <cols>
    <col min="1" max="4" width="2" style="29" customWidth="1"/>
    <col min="5" max="5" width="2.140625" style="29" customWidth="1"/>
    <col min="6" max="6" width="3" style="16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69" t="s">
        <v>0</v>
      </c>
      <c r="K1" s="169"/>
      <c r="L1" s="169"/>
      <c r="M1" s="15"/>
      <c r="N1" s="169"/>
      <c r="O1" s="169"/>
    </row>
    <row r="2" spans="1:15">
      <c r="H2" s="2"/>
      <c r="I2" s="17"/>
      <c r="J2" s="169" t="s">
        <v>1</v>
      </c>
      <c r="K2" s="169"/>
      <c r="L2" s="169"/>
      <c r="M2" s="15"/>
      <c r="N2" s="169"/>
      <c r="O2" s="169"/>
    </row>
    <row r="3" spans="1:15">
      <c r="H3" s="18"/>
      <c r="I3" s="2"/>
      <c r="J3" s="169" t="s">
        <v>2</v>
      </c>
      <c r="K3" s="169"/>
      <c r="L3" s="169"/>
      <c r="M3" s="15"/>
      <c r="N3" s="169"/>
      <c r="O3" s="169"/>
    </row>
    <row r="4" spans="1:15">
      <c r="G4" s="3" t="s">
        <v>3</v>
      </c>
      <c r="H4" s="2"/>
      <c r="I4" s="17"/>
      <c r="J4" s="169" t="s">
        <v>4</v>
      </c>
      <c r="K4" s="169"/>
      <c r="L4" s="169"/>
      <c r="M4" s="15"/>
      <c r="N4" s="169"/>
      <c r="O4" s="169"/>
    </row>
    <row r="5" spans="1:15">
      <c r="H5" s="2"/>
      <c r="I5" s="17"/>
      <c r="J5" s="169" t="s">
        <v>5</v>
      </c>
      <c r="K5" s="169"/>
      <c r="L5" s="169"/>
      <c r="M5" s="15"/>
      <c r="N5" s="169"/>
      <c r="O5" s="169"/>
    </row>
    <row r="6" spans="1:15" ht="6" customHeight="1">
      <c r="H6" s="2"/>
      <c r="I6" s="17"/>
      <c r="J6" s="169"/>
      <c r="K6" s="169"/>
      <c r="L6" s="169"/>
      <c r="M6" s="15"/>
      <c r="N6" s="169"/>
      <c r="O6" s="169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5"/>
    </row>
    <row r="12" spans="1:15" ht="15.75" customHeight="1">
      <c r="A12" s="23"/>
      <c r="B12" s="169"/>
      <c r="C12" s="169"/>
      <c r="D12" s="169"/>
      <c r="E12" s="169"/>
      <c r="F12" s="169"/>
      <c r="G12" s="347" t="s">
        <v>8</v>
      </c>
      <c r="H12" s="347"/>
      <c r="I12" s="347"/>
      <c r="J12" s="347"/>
      <c r="K12" s="347"/>
      <c r="L12" s="169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266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69"/>
      <c r="H20" s="169"/>
      <c r="I20" s="169"/>
      <c r="J20" s="169"/>
      <c r="K20" s="169"/>
    </row>
    <row r="21" spans="1:13">
      <c r="B21" s="17"/>
      <c r="C21" s="17"/>
      <c r="D21" s="17"/>
      <c r="E21" s="351" t="s">
        <v>265</v>
      </c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69"/>
      <c r="F25" s="166"/>
      <c r="I25" s="27"/>
      <c r="J25" s="27"/>
      <c r="K25" s="28" t="s">
        <v>16</v>
      </c>
      <c r="L25" s="26"/>
      <c r="M25" s="24"/>
    </row>
    <row r="26" spans="1:13">
      <c r="A26" s="334" t="s">
        <v>264</v>
      </c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 ht="29.1" customHeight="1">
      <c r="A27" s="334" t="s">
        <v>263</v>
      </c>
      <c r="B27" s="334"/>
      <c r="C27" s="334"/>
      <c r="D27" s="334"/>
      <c r="E27" s="334"/>
      <c r="F27" s="334"/>
      <c r="G27" s="334"/>
      <c r="H27" s="334"/>
      <c r="I27" s="334"/>
      <c r="J27" s="167" t="s">
        <v>20</v>
      </c>
      <c r="K27" s="101" t="s">
        <v>262</v>
      </c>
      <c r="L27" s="26"/>
      <c r="M27" s="24"/>
    </row>
    <row r="28" spans="1:13">
      <c r="F28" s="29"/>
      <c r="G28" s="31" t="s">
        <v>21</v>
      </c>
      <c r="H28" s="92" t="s">
        <v>270</v>
      </c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 t="s">
        <v>260</v>
      </c>
      <c r="J29" s="33" t="s">
        <v>259</v>
      </c>
      <c r="K29" s="26" t="s">
        <v>259</v>
      </c>
      <c r="L29" s="26" t="s">
        <v>259</v>
      </c>
      <c r="M29" s="24"/>
    </row>
    <row r="30" spans="1:13">
      <c r="A30" s="339" t="s">
        <v>269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100000</v>
      </c>
      <c r="J34" s="103">
        <f>SUM(J35+J46+J65+J86+J93+J113+J139+J158+J168)</f>
        <v>82400</v>
      </c>
      <c r="K34" s="104">
        <f>SUM(K35+K46+K65+K86+K93+K113+K139+K158+K168)</f>
        <v>46629.490000000005</v>
      </c>
      <c r="L34" s="103">
        <f>SUM(L35+L46+L65+L86+L93+L113+L139+L158+L168)</f>
        <v>46629.490000000005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32800</v>
      </c>
      <c r="J35" s="103">
        <f>SUM(J36+J42)</f>
        <v>24700</v>
      </c>
      <c r="K35" s="105">
        <f>SUM(K36+K42)</f>
        <v>10600</v>
      </c>
      <c r="L35" s="106">
        <f>SUM(L36+L42)</f>
        <v>10600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32300</v>
      </c>
      <c r="J36" s="103">
        <f>SUM(J37)</f>
        <v>24300</v>
      </c>
      <c r="K36" s="104">
        <f>SUM(K37)</f>
        <v>10500</v>
      </c>
      <c r="L36" s="103">
        <f>SUM(L37)</f>
        <v>10500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32300</v>
      </c>
      <c r="J37" s="103">
        <f t="shared" ref="J37:L38" si="0">SUM(J38)</f>
        <v>24300</v>
      </c>
      <c r="K37" s="103">
        <f t="shared" si="0"/>
        <v>10500</v>
      </c>
      <c r="L37" s="103">
        <f t="shared" si="0"/>
        <v>10500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32300</v>
      </c>
      <c r="J38" s="104">
        <f t="shared" si="0"/>
        <v>24300</v>
      </c>
      <c r="K38" s="104">
        <f t="shared" si="0"/>
        <v>10500</v>
      </c>
      <c r="L38" s="104">
        <f t="shared" si="0"/>
        <v>10500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32300</v>
      </c>
      <c r="J39" s="108">
        <v>24300</v>
      </c>
      <c r="K39" s="108">
        <v>10500</v>
      </c>
      <c r="L39" s="108">
        <v>10500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500</v>
      </c>
      <c r="J42" s="103">
        <f t="shared" si="1"/>
        <v>400</v>
      </c>
      <c r="K42" s="104">
        <f t="shared" si="1"/>
        <v>100</v>
      </c>
      <c r="L42" s="103">
        <f t="shared" si="1"/>
        <v>100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500</v>
      </c>
      <c r="J43" s="103">
        <f t="shared" si="1"/>
        <v>400</v>
      </c>
      <c r="K43" s="103">
        <f t="shared" si="1"/>
        <v>100</v>
      </c>
      <c r="L43" s="103">
        <f t="shared" si="1"/>
        <v>100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500</v>
      </c>
      <c r="J44" s="103">
        <f t="shared" si="1"/>
        <v>400</v>
      </c>
      <c r="K44" s="103">
        <f t="shared" si="1"/>
        <v>100</v>
      </c>
      <c r="L44" s="103">
        <f t="shared" si="1"/>
        <v>100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500</v>
      </c>
      <c r="J45" s="108">
        <v>400</v>
      </c>
      <c r="K45" s="108">
        <v>100</v>
      </c>
      <c r="L45" s="108">
        <v>100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67200</v>
      </c>
      <c r="J46" s="111">
        <f t="shared" si="2"/>
        <v>57700</v>
      </c>
      <c r="K46" s="110">
        <f t="shared" si="2"/>
        <v>36029.490000000005</v>
      </c>
      <c r="L46" s="110">
        <f t="shared" si="2"/>
        <v>36029.490000000005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67200</v>
      </c>
      <c r="J47" s="104">
        <f t="shared" si="2"/>
        <v>57700</v>
      </c>
      <c r="K47" s="103">
        <f t="shared" si="2"/>
        <v>36029.490000000005</v>
      </c>
      <c r="L47" s="104">
        <f t="shared" si="2"/>
        <v>36029.490000000005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67200</v>
      </c>
      <c r="J48" s="104">
        <f t="shared" si="2"/>
        <v>57700</v>
      </c>
      <c r="K48" s="106">
        <f t="shared" si="2"/>
        <v>36029.490000000005</v>
      </c>
      <c r="L48" s="106">
        <f t="shared" si="2"/>
        <v>36029.490000000005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67200</v>
      </c>
      <c r="J49" s="112">
        <f>SUM(J50:J64)</f>
        <v>57700</v>
      </c>
      <c r="K49" s="113">
        <f>SUM(K50:K64)</f>
        <v>36029.490000000005</v>
      </c>
      <c r="L49" s="113">
        <f>SUM(L50:L64)</f>
        <v>36029.490000000005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5000</v>
      </c>
      <c r="J53" s="108">
        <v>4000</v>
      </c>
      <c r="K53" s="108">
        <v>2007.85</v>
      </c>
      <c r="L53" s="108">
        <v>2007.85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1000</v>
      </c>
      <c r="J55" s="108">
        <v>700</v>
      </c>
      <c r="K55" s="108">
        <v>320</v>
      </c>
      <c r="L55" s="108">
        <v>320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31400</v>
      </c>
      <c r="J58" s="108">
        <v>26000</v>
      </c>
      <c r="K58" s="108">
        <v>16935.080000000002</v>
      </c>
      <c r="L58" s="108">
        <v>16935.080000000002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29800</v>
      </c>
      <c r="J64" s="108">
        <v>27000</v>
      </c>
      <c r="K64" s="108">
        <v>16766.560000000001</v>
      </c>
      <c r="L64" s="108">
        <v>16766.560000000001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100000</v>
      </c>
      <c r="J368" s="118">
        <f>SUM(J34+J184)</f>
        <v>82400</v>
      </c>
      <c r="K368" s="118">
        <f>SUM(K34+K184)</f>
        <v>46629.490000000005</v>
      </c>
      <c r="L368" s="118">
        <f>SUM(L34+L184)</f>
        <v>46629.490000000005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64"/>
      <c r="B370" s="164"/>
      <c r="C370" s="164"/>
      <c r="D370" s="333" t="s">
        <v>221</v>
      </c>
      <c r="E370" s="333"/>
      <c r="F370" s="333"/>
      <c r="G370" s="333"/>
      <c r="H370" s="165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63" t="s">
        <v>224</v>
      </c>
      <c r="K371" s="322" t="s">
        <v>225</v>
      </c>
      <c r="L371" s="322"/>
    </row>
    <row r="372" spans="1:12" ht="15.75" customHeight="1">
      <c r="E372" s="135" t="s">
        <v>434</v>
      </c>
      <c r="F372" s="29"/>
      <c r="G372" s="319"/>
      <c r="I372" s="13"/>
      <c r="K372" s="13"/>
      <c r="L372" s="13"/>
    </row>
    <row r="373" spans="1:12" ht="15.75" customHeight="1">
      <c r="A373" s="164"/>
      <c r="B373" s="164"/>
      <c r="C373" s="164"/>
      <c r="D373" s="320"/>
      <c r="E373" s="333" t="s">
        <v>435</v>
      </c>
      <c r="F373" s="333"/>
      <c r="G373" s="333"/>
      <c r="H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68"/>
      <c r="I374" s="14" t="s">
        <v>224</v>
      </c>
      <c r="K374" s="322" t="s">
        <v>225</v>
      </c>
      <c r="L374" s="322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E373:H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4"/>
  <sheetViews>
    <sheetView topLeftCell="A21" workbookViewId="0">
      <selection activeCell="D372" sqref="D372:H373"/>
    </sheetView>
  </sheetViews>
  <sheetFormatPr defaultRowHeight="15"/>
  <cols>
    <col min="1" max="4" width="2" style="29" customWidth="1"/>
    <col min="5" max="5" width="2.140625" style="29" customWidth="1"/>
    <col min="6" max="6" width="3" style="16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69" t="s">
        <v>0</v>
      </c>
      <c r="K1" s="169"/>
      <c r="L1" s="169"/>
      <c r="M1" s="15"/>
      <c r="N1" s="169"/>
      <c r="O1" s="169"/>
    </row>
    <row r="2" spans="1:15">
      <c r="H2" s="2"/>
      <c r="I2" s="17"/>
      <c r="J2" s="169" t="s">
        <v>1</v>
      </c>
      <c r="K2" s="169"/>
      <c r="L2" s="169"/>
      <c r="M2" s="15"/>
      <c r="N2" s="169"/>
      <c r="O2" s="169"/>
    </row>
    <row r="3" spans="1:15">
      <c r="H3" s="18"/>
      <c r="I3" s="2"/>
      <c r="J3" s="169" t="s">
        <v>2</v>
      </c>
      <c r="K3" s="169"/>
      <c r="L3" s="169"/>
      <c r="M3" s="15"/>
      <c r="N3" s="169"/>
      <c r="O3" s="169"/>
    </row>
    <row r="4" spans="1:15">
      <c r="G4" s="3" t="s">
        <v>3</v>
      </c>
      <c r="H4" s="2"/>
      <c r="I4" s="17"/>
      <c r="J4" s="169" t="s">
        <v>4</v>
      </c>
      <c r="K4" s="169"/>
      <c r="L4" s="169"/>
      <c r="M4" s="15"/>
      <c r="N4" s="169"/>
      <c r="O4" s="169"/>
    </row>
    <row r="5" spans="1:15">
      <c r="H5" s="2"/>
      <c r="I5" s="17"/>
      <c r="J5" s="169" t="s">
        <v>5</v>
      </c>
      <c r="K5" s="169"/>
      <c r="L5" s="169"/>
      <c r="M5" s="15"/>
      <c r="N5" s="169"/>
      <c r="O5" s="169"/>
    </row>
    <row r="6" spans="1:15" ht="6" customHeight="1">
      <c r="H6" s="2"/>
      <c r="I6" s="17"/>
      <c r="J6" s="169"/>
      <c r="K6" s="169"/>
      <c r="L6" s="169"/>
      <c r="M6" s="15"/>
      <c r="N6" s="169"/>
      <c r="O6" s="169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5"/>
    </row>
    <row r="12" spans="1:15" ht="15.75" customHeight="1">
      <c r="A12" s="23"/>
      <c r="B12" s="169"/>
      <c r="C12" s="169"/>
      <c r="D12" s="169"/>
      <c r="E12" s="169"/>
      <c r="F12" s="169"/>
      <c r="G12" s="347" t="s">
        <v>8</v>
      </c>
      <c r="H12" s="347"/>
      <c r="I12" s="347"/>
      <c r="J12" s="347"/>
      <c r="K12" s="347"/>
      <c r="L12" s="169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266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69"/>
      <c r="H20" s="169"/>
      <c r="I20" s="169"/>
      <c r="J20" s="169"/>
      <c r="K20" s="169"/>
    </row>
    <row r="21" spans="1:13">
      <c r="B21" s="17"/>
      <c r="C21" s="17"/>
      <c r="D21" s="17"/>
      <c r="E21" s="351" t="s">
        <v>265</v>
      </c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69"/>
      <c r="F25" s="166"/>
      <c r="I25" s="27"/>
      <c r="J25" s="27"/>
      <c r="K25" s="28" t="s">
        <v>16</v>
      </c>
      <c r="L25" s="26"/>
      <c r="M25" s="24"/>
    </row>
    <row r="26" spans="1:13">
      <c r="A26" s="334" t="s">
        <v>264</v>
      </c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 ht="29.1" customHeight="1">
      <c r="A27" s="334" t="s">
        <v>271</v>
      </c>
      <c r="B27" s="334"/>
      <c r="C27" s="334"/>
      <c r="D27" s="334"/>
      <c r="E27" s="334"/>
      <c r="F27" s="334"/>
      <c r="G27" s="334"/>
      <c r="H27" s="334"/>
      <c r="I27" s="334"/>
      <c r="J27" s="167" t="s">
        <v>20</v>
      </c>
      <c r="K27" s="101" t="s">
        <v>262</v>
      </c>
      <c r="L27" s="26"/>
      <c r="M27" s="24"/>
    </row>
    <row r="28" spans="1:13">
      <c r="F28" s="29"/>
      <c r="G28" s="31" t="s">
        <v>21</v>
      </c>
      <c r="H28" s="92" t="s">
        <v>261</v>
      </c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 t="s">
        <v>260</v>
      </c>
      <c r="J29" s="33" t="s">
        <v>259</v>
      </c>
      <c r="K29" s="26" t="s">
        <v>259</v>
      </c>
      <c r="L29" s="26" t="s">
        <v>259</v>
      </c>
      <c r="M29" s="24"/>
    </row>
    <row r="30" spans="1:13">
      <c r="A30" s="339" t="s">
        <v>258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40000</v>
      </c>
      <c r="J34" s="103">
        <f>SUM(J35+J46+J65+J86+J93+J113+J139+J158+J168)</f>
        <v>35000</v>
      </c>
      <c r="K34" s="104">
        <f>SUM(K35+K46+K65+K86+K93+K113+K139+K158+K168)</f>
        <v>31269</v>
      </c>
      <c r="L34" s="103">
        <f>SUM(L35+L46+L65+L86+L93+L113+L139+L158+L168)</f>
        <v>24745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40000</v>
      </c>
      <c r="J46" s="111">
        <f t="shared" si="2"/>
        <v>35000</v>
      </c>
      <c r="K46" s="110">
        <f t="shared" si="2"/>
        <v>31269</v>
      </c>
      <c r="L46" s="110">
        <f t="shared" si="2"/>
        <v>24745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40000</v>
      </c>
      <c r="J47" s="104">
        <f t="shared" si="2"/>
        <v>35000</v>
      </c>
      <c r="K47" s="103">
        <f t="shared" si="2"/>
        <v>31269</v>
      </c>
      <c r="L47" s="104">
        <f t="shared" si="2"/>
        <v>24745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40000</v>
      </c>
      <c r="J48" s="104">
        <f t="shared" si="2"/>
        <v>35000</v>
      </c>
      <c r="K48" s="106">
        <f t="shared" si="2"/>
        <v>31269</v>
      </c>
      <c r="L48" s="106">
        <f t="shared" si="2"/>
        <v>24745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40000</v>
      </c>
      <c r="J49" s="112">
        <f>SUM(J50:J64)</f>
        <v>35000</v>
      </c>
      <c r="K49" s="113">
        <f>SUM(K50:K64)</f>
        <v>31269</v>
      </c>
      <c r="L49" s="113">
        <f>SUM(L50:L64)</f>
        <v>24745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40000</v>
      </c>
      <c r="J64" s="108">
        <v>35000</v>
      </c>
      <c r="K64" s="108">
        <v>31269</v>
      </c>
      <c r="L64" s="108">
        <v>24745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40000</v>
      </c>
      <c r="J368" s="118">
        <f>SUM(J34+J184)</f>
        <v>35000</v>
      </c>
      <c r="K368" s="118">
        <f>SUM(K34+K184)</f>
        <v>31269</v>
      </c>
      <c r="L368" s="118">
        <f>SUM(L34+L184)</f>
        <v>24745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64"/>
      <c r="B370" s="164"/>
      <c r="C370" s="164"/>
      <c r="D370" s="333" t="s">
        <v>221</v>
      </c>
      <c r="E370" s="333"/>
      <c r="F370" s="333"/>
      <c r="G370" s="333"/>
      <c r="H370" s="165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63" t="s">
        <v>224</v>
      </c>
      <c r="K371" s="322" t="s">
        <v>225</v>
      </c>
      <c r="L371" s="322"/>
    </row>
    <row r="372" spans="1:12" ht="15.75" customHeight="1">
      <c r="E372" s="135" t="s">
        <v>434</v>
      </c>
      <c r="F372" s="29"/>
      <c r="G372" s="319"/>
      <c r="I372" s="13"/>
      <c r="K372" s="13"/>
      <c r="L372" s="13"/>
    </row>
    <row r="373" spans="1:12" ht="15.75" customHeight="1">
      <c r="A373" s="164"/>
      <c r="B373" s="164"/>
      <c r="C373" s="164"/>
      <c r="D373" s="320"/>
      <c r="E373" s="333" t="s">
        <v>435</v>
      </c>
      <c r="F373" s="333"/>
      <c r="G373" s="333"/>
      <c r="H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68"/>
      <c r="I374" s="14" t="s">
        <v>224</v>
      </c>
      <c r="K374" s="322" t="s">
        <v>225</v>
      </c>
      <c r="L374" s="322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E373:H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4"/>
  <sheetViews>
    <sheetView topLeftCell="A16" workbookViewId="0">
      <selection activeCell="D372" sqref="D372:H373"/>
    </sheetView>
  </sheetViews>
  <sheetFormatPr defaultRowHeight="15"/>
  <cols>
    <col min="1" max="4" width="2" style="29" customWidth="1"/>
    <col min="5" max="5" width="2.140625" style="29" customWidth="1"/>
    <col min="6" max="6" width="3" style="16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69" t="s">
        <v>0</v>
      </c>
      <c r="K1" s="169"/>
      <c r="L1" s="169"/>
      <c r="M1" s="15"/>
      <c r="N1" s="169"/>
      <c r="O1" s="169"/>
    </row>
    <row r="2" spans="1:15">
      <c r="H2" s="2"/>
      <c r="I2" s="17"/>
      <c r="J2" s="169" t="s">
        <v>1</v>
      </c>
      <c r="K2" s="169"/>
      <c r="L2" s="169"/>
      <c r="M2" s="15"/>
      <c r="N2" s="169"/>
      <c r="O2" s="169"/>
    </row>
    <row r="3" spans="1:15">
      <c r="H3" s="18"/>
      <c r="I3" s="2"/>
      <c r="J3" s="169" t="s">
        <v>2</v>
      </c>
      <c r="K3" s="169"/>
      <c r="L3" s="169"/>
      <c r="M3" s="15"/>
      <c r="N3" s="169"/>
      <c r="O3" s="169"/>
    </row>
    <row r="4" spans="1:15">
      <c r="G4" s="3" t="s">
        <v>3</v>
      </c>
      <c r="H4" s="2"/>
      <c r="I4" s="17"/>
      <c r="J4" s="169" t="s">
        <v>4</v>
      </c>
      <c r="K4" s="169"/>
      <c r="L4" s="169"/>
      <c r="M4" s="15"/>
      <c r="N4" s="169"/>
      <c r="O4" s="169"/>
    </row>
    <row r="5" spans="1:15">
      <c r="H5" s="2"/>
      <c r="I5" s="17"/>
      <c r="J5" s="169" t="s">
        <v>5</v>
      </c>
      <c r="K5" s="169"/>
      <c r="L5" s="169"/>
      <c r="M5" s="15"/>
      <c r="N5" s="169"/>
      <c r="O5" s="169"/>
    </row>
    <row r="6" spans="1:15" ht="6" customHeight="1">
      <c r="H6" s="2"/>
      <c r="I6" s="17"/>
      <c r="J6" s="169"/>
      <c r="K6" s="169"/>
      <c r="L6" s="169"/>
      <c r="M6" s="15"/>
      <c r="N6" s="169"/>
      <c r="O6" s="169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5"/>
    </row>
    <row r="12" spans="1:15" ht="15.75" customHeight="1">
      <c r="A12" s="23"/>
      <c r="B12" s="169"/>
      <c r="C12" s="169"/>
      <c r="D12" s="169"/>
      <c r="E12" s="169"/>
      <c r="F12" s="169"/>
      <c r="G12" s="347" t="s">
        <v>8</v>
      </c>
      <c r="H12" s="347"/>
      <c r="I12" s="347"/>
      <c r="J12" s="347"/>
      <c r="K12" s="347"/>
      <c r="L12" s="169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266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69"/>
      <c r="H20" s="169"/>
      <c r="I20" s="169"/>
      <c r="J20" s="169"/>
      <c r="K20" s="169"/>
    </row>
    <row r="21" spans="1:13">
      <c r="B21" s="17"/>
      <c r="C21" s="17"/>
      <c r="D21" s="17"/>
      <c r="E21" s="351" t="s">
        <v>265</v>
      </c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69"/>
      <c r="F25" s="166"/>
      <c r="I25" s="27"/>
      <c r="J25" s="27"/>
      <c r="K25" s="28" t="s">
        <v>16</v>
      </c>
      <c r="L25" s="26"/>
      <c r="M25" s="24"/>
    </row>
    <row r="26" spans="1:13">
      <c r="A26" s="334" t="s">
        <v>274</v>
      </c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 ht="29.1" customHeight="1">
      <c r="A27" s="334" t="s">
        <v>273</v>
      </c>
      <c r="B27" s="334"/>
      <c r="C27" s="334"/>
      <c r="D27" s="334"/>
      <c r="E27" s="334"/>
      <c r="F27" s="334"/>
      <c r="G27" s="334"/>
      <c r="H27" s="334"/>
      <c r="I27" s="334"/>
      <c r="J27" s="167" t="s">
        <v>20</v>
      </c>
      <c r="K27" s="101" t="s">
        <v>262</v>
      </c>
      <c r="L27" s="26"/>
      <c r="M27" s="24"/>
    </row>
    <row r="28" spans="1:13">
      <c r="F28" s="29"/>
      <c r="G28" s="31" t="s">
        <v>21</v>
      </c>
      <c r="H28" s="92" t="s">
        <v>261</v>
      </c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 t="s">
        <v>260</v>
      </c>
      <c r="J29" s="33" t="s">
        <v>259</v>
      </c>
      <c r="K29" s="26" t="s">
        <v>259</v>
      </c>
      <c r="L29" s="26" t="s">
        <v>272</v>
      </c>
      <c r="M29" s="24"/>
    </row>
    <row r="30" spans="1:13">
      <c r="A30" s="339" t="s">
        <v>258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105315</v>
      </c>
      <c r="J34" s="103">
        <f>SUM(J35+J46+J65+J86+J93+J113+J139+J158+J168)</f>
        <v>105315</v>
      </c>
      <c r="K34" s="104">
        <f>SUM(K35+K46+K65+K86+K93+K113+K139+K158+K168)</f>
        <v>71202.149999999994</v>
      </c>
      <c r="L34" s="103">
        <f>SUM(L35+L46+L65+L86+L93+L113+L139+L158+L168)</f>
        <v>71202.149999999994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105315</v>
      </c>
      <c r="J46" s="111">
        <f t="shared" si="2"/>
        <v>105315</v>
      </c>
      <c r="K46" s="110">
        <f t="shared" si="2"/>
        <v>71202.149999999994</v>
      </c>
      <c r="L46" s="110">
        <f t="shared" si="2"/>
        <v>71202.149999999994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105315</v>
      </c>
      <c r="J47" s="104">
        <f t="shared" si="2"/>
        <v>105315</v>
      </c>
      <c r="K47" s="103">
        <f t="shared" si="2"/>
        <v>71202.149999999994</v>
      </c>
      <c r="L47" s="104">
        <f t="shared" si="2"/>
        <v>71202.149999999994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105315</v>
      </c>
      <c r="J48" s="104">
        <f t="shared" si="2"/>
        <v>105315</v>
      </c>
      <c r="K48" s="106">
        <f t="shared" si="2"/>
        <v>71202.149999999994</v>
      </c>
      <c r="L48" s="106">
        <f t="shared" si="2"/>
        <v>71202.149999999994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105315</v>
      </c>
      <c r="J49" s="112">
        <f>SUM(J50:J64)</f>
        <v>105315</v>
      </c>
      <c r="K49" s="113">
        <f>SUM(K50:K64)</f>
        <v>71202.149999999994</v>
      </c>
      <c r="L49" s="113">
        <f>SUM(L50:L64)</f>
        <v>71202.149999999994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105315</v>
      </c>
      <c r="J64" s="108">
        <v>105315</v>
      </c>
      <c r="K64" s="108">
        <v>71202.149999999994</v>
      </c>
      <c r="L64" s="108">
        <v>71202.149999999994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105315</v>
      </c>
      <c r="J368" s="118">
        <f>SUM(J34+J184)</f>
        <v>105315</v>
      </c>
      <c r="K368" s="118">
        <f>SUM(K34+K184)</f>
        <v>71202.149999999994</v>
      </c>
      <c r="L368" s="118">
        <f>SUM(L34+L184)</f>
        <v>71202.149999999994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64"/>
      <c r="B370" s="164"/>
      <c r="C370" s="164"/>
      <c r="D370" s="333" t="s">
        <v>221</v>
      </c>
      <c r="E370" s="333"/>
      <c r="F370" s="333"/>
      <c r="G370" s="333"/>
      <c r="H370" s="165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63" t="s">
        <v>224</v>
      </c>
      <c r="K371" s="322" t="s">
        <v>225</v>
      </c>
      <c r="L371" s="322"/>
    </row>
    <row r="372" spans="1:12" ht="15.75" customHeight="1">
      <c r="E372" s="135" t="s">
        <v>434</v>
      </c>
      <c r="F372" s="29"/>
      <c r="G372" s="319"/>
      <c r="I372" s="13"/>
      <c r="K372" s="13"/>
      <c r="L372" s="13"/>
    </row>
    <row r="373" spans="1:12" ht="15.75" customHeight="1">
      <c r="A373" s="164"/>
      <c r="B373" s="164"/>
      <c r="C373" s="164"/>
      <c r="D373" s="320"/>
      <c r="E373" s="333" t="s">
        <v>435</v>
      </c>
      <c r="F373" s="333"/>
      <c r="G373" s="333"/>
      <c r="H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68"/>
      <c r="I374" s="14" t="s">
        <v>224</v>
      </c>
      <c r="K374" s="322" t="s">
        <v>225</v>
      </c>
      <c r="L374" s="322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E373:H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4"/>
  <sheetViews>
    <sheetView topLeftCell="A22" workbookViewId="0">
      <selection activeCell="D372" sqref="D372:H373"/>
    </sheetView>
  </sheetViews>
  <sheetFormatPr defaultRowHeight="15"/>
  <cols>
    <col min="1" max="4" width="2" style="29" customWidth="1"/>
    <col min="5" max="5" width="2.140625" style="29" customWidth="1"/>
    <col min="6" max="6" width="3" style="16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69" t="s">
        <v>0</v>
      </c>
      <c r="K1" s="169"/>
      <c r="L1" s="169"/>
      <c r="M1" s="15"/>
      <c r="N1" s="169"/>
      <c r="O1" s="169"/>
    </row>
    <row r="2" spans="1:15">
      <c r="H2" s="2"/>
      <c r="I2" s="17"/>
      <c r="J2" s="169" t="s">
        <v>1</v>
      </c>
      <c r="K2" s="169"/>
      <c r="L2" s="169"/>
      <c r="M2" s="15"/>
      <c r="N2" s="169"/>
      <c r="O2" s="169"/>
    </row>
    <row r="3" spans="1:15">
      <c r="H3" s="18"/>
      <c r="I3" s="2"/>
      <c r="J3" s="169" t="s">
        <v>2</v>
      </c>
      <c r="K3" s="169"/>
      <c r="L3" s="169"/>
      <c r="M3" s="15"/>
      <c r="N3" s="169"/>
      <c r="O3" s="169"/>
    </row>
    <row r="4" spans="1:15">
      <c r="G4" s="3" t="s">
        <v>3</v>
      </c>
      <c r="H4" s="2"/>
      <c r="I4" s="17"/>
      <c r="J4" s="169" t="s">
        <v>4</v>
      </c>
      <c r="K4" s="169"/>
      <c r="L4" s="169"/>
      <c r="M4" s="15"/>
      <c r="N4" s="169"/>
      <c r="O4" s="169"/>
    </row>
    <row r="5" spans="1:15">
      <c r="H5" s="2"/>
      <c r="I5" s="17"/>
      <c r="J5" s="169" t="s">
        <v>5</v>
      </c>
      <c r="K5" s="169"/>
      <c r="L5" s="169"/>
      <c r="M5" s="15"/>
      <c r="N5" s="169"/>
      <c r="O5" s="169"/>
    </row>
    <row r="6" spans="1:15" ht="6" customHeight="1">
      <c r="H6" s="2"/>
      <c r="I6" s="17"/>
      <c r="J6" s="169"/>
      <c r="K6" s="169"/>
      <c r="L6" s="169"/>
      <c r="M6" s="15"/>
      <c r="N6" s="169"/>
      <c r="O6" s="169"/>
    </row>
    <row r="7" spans="1:15" ht="30" customHeight="1">
      <c r="A7" s="340" t="s">
        <v>268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41" t="s">
        <v>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15"/>
    </row>
    <row r="10" spans="1:1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15"/>
    </row>
    <row r="11" spans="1:15" ht="7.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5"/>
    </row>
    <row r="12" spans="1:15" ht="15.75" customHeight="1">
      <c r="A12" s="23"/>
      <c r="B12" s="169"/>
      <c r="C12" s="169"/>
      <c r="D12" s="169"/>
      <c r="E12" s="169"/>
      <c r="F12" s="169"/>
      <c r="G12" s="347" t="s">
        <v>8</v>
      </c>
      <c r="H12" s="347"/>
      <c r="I12" s="347"/>
      <c r="J12" s="347"/>
      <c r="K12" s="347"/>
      <c r="L12" s="169"/>
      <c r="M12" s="15"/>
    </row>
    <row r="13" spans="1:15" ht="15.75" customHeight="1">
      <c r="A13" s="348" t="s">
        <v>267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15"/>
    </row>
    <row r="14" spans="1:15" ht="12" customHeight="1">
      <c r="G14" s="349" t="s">
        <v>9</v>
      </c>
      <c r="H14" s="349"/>
      <c r="I14" s="349"/>
      <c r="J14" s="349"/>
      <c r="K14" s="349"/>
      <c r="M14" s="15"/>
    </row>
    <row r="15" spans="1:15">
      <c r="G15" s="342" t="s">
        <v>10</v>
      </c>
      <c r="H15" s="342"/>
      <c r="I15" s="342"/>
      <c r="J15" s="342"/>
      <c r="K15" s="342"/>
    </row>
    <row r="16" spans="1:15" ht="15.75" customHeight="1">
      <c r="B16" s="348" t="s">
        <v>11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3" ht="7.5" customHeight="1"/>
    <row r="18" spans="1:13">
      <c r="G18" s="349" t="s">
        <v>266</v>
      </c>
      <c r="H18" s="349"/>
      <c r="I18" s="349"/>
      <c r="J18" s="349"/>
      <c r="K18" s="349"/>
    </row>
    <row r="19" spans="1:13">
      <c r="G19" s="350" t="s">
        <v>12</v>
      </c>
      <c r="H19" s="350"/>
      <c r="I19" s="350"/>
      <c r="J19" s="350"/>
      <c r="K19" s="350"/>
    </row>
    <row r="20" spans="1:13" ht="6.75" customHeight="1">
      <c r="G20" s="169"/>
      <c r="H20" s="169"/>
      <c r="I20" s="169"/>
      <c r="J20" s="169"/>
      <c r="K20" s="169"/>
    </row>
    <row r="21" spans="1:13">
      <c r="B21" s="17"/>
      <c r="C21" s="17"/>
      <c r="D21" s="17"/>
      <c r="E21" s="351" t="s">
        <v>277</v>
      </c>
      <c r="F21" s="351"/>
      <c r="G21" s="351"/>
      <c r="H21" s="351"/>
      <c r="I21" s="351"/>
      <c r="J21" s="351"/>
      <c r="K21" s="351"/>
      <c r="L21" s="17"/>
    </row>
    <row r="22" spans="1:13" ht="15" customHeight="1">
      <c r="A22" s="352" t="s">
        <v>13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24"/>
    </row>
    <row r="23" spans="1:13">
      <c r="F23" s="29"/>
      <c r="J23" s="4"/>
      <c r="K23" s="12"/>
      <c r="L23" s="5" t="s">
        <v>14</v>
      </c>
      <c r="M23" s="24"/>
    </row>
    <row r="24" spans="1:13">
      <c r="F24" s="29"/>
      <c r="J24" s="25" t="s">
        <v>15</v>
      </c>
      <c r="K24" s="18"/>
      <c r="L24" s="26"/>
      <c r="M24" s="24"/>
    </row>
    <row r="25" spans="1:13">
      <c r="E25" s="169"/>
      <c r="F25" s="166"/>
      <c r="I25" s="27"/>
      <c r="J25" s="27"/>
      <c r="K25" s="28" t="s">
        <v>16</v>
      </c>
      <c r="L25" s="26"/>
      <c r="M25" s="24"/>
    </row>
    <row r="26" spans="1:13">
      <c r="A26" s="334" t="s">
        <v>274</v>
      </c>
      <c r="B26" s="334"/>
      <c r="C26" s="334"/>
      <c r="D26" s="334"/>
      <c r="E26" s="334"/>
      <c r="F26" s="334"/>
      <c r="G26" s="334"/>
      <c r="H26" s="334"/>
      <c r="I26" s="334"/>
      <c r="K26" s="28" t="s">
        <v>17</v>
      </c>
      <c r="L26" s="30" t="s">
        <v>18</v>
      </c>
      <c r="M26" s="24"/>
    </row>
    <row r="27" spans="1:13" ht="29.1" customHeight="1">
      <c r="A27" s="334" t="s">
        <v>276</v>
      </c>
      <c r="B27" s="334"/>
      <c r="C27" s="334"/>
      <c r="D27" s="334"/>
      <c r="E27" s="334"/>
      <c r="F27" s="334"/>
      <c r="G27" s="334"/>
      <c r="H27" s="334"/>
      <c r="I27" s="334"/>
      <c r="J27" s="167" t="s">
        <v>20</v>
      </c>
      <c r="K27" s="101" t="s">
        <v>275</v>
      </c>
      <c r="L27" s="26"/>
      <c r="M27" s="24"/>
    </row>
    <row r="28" spans="1:13">
      <c r="F28" s="29"/>
      <c r="G28" s="31" t="s">
        <v>21</v>
      </c>
      <c r="H28" s="92" t="s">
        <v>261</v>
      </c>
      <c r="I28" s="93"/>
      <c r="J28" s="32"/>
      <c r="K28" s="26"/>
      <c r="L28" s="26"/>
      <c r="M28" s="24"/>
    </row>
    <row r="29" spans="1:13">
      <c r="F29" s="29"/>
      <c r="G29" s="346" t="s">
        <v>22</v>
      </c>
      <c r="H29" s="346"/>
      <c r="I29" s="102" t="s">
        <v>260</v>
      </c>
      <c r="J29" s="33" t="s">
        <v>259</v>
      </c>
      <c r="K29" s="26" t="s">
        <v>259</v>
      </c>
      <c r="L29" s="26" t="s">
        <v>272</v>
      </c>
      <c r="M29" s="24"/>
    </row>
    <row r="30" spans="1:13">
      <c r="A30" s="339" t="s">
        <v>258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23</v>
      </c>
      <c r="M30" s="36"/>
    </row>
    <row r="31" spans="1:13" ht="27" customHeight="1">
      <c r="A31" s="323" t="s">
        <v>24</v>
      </c>
      <c r="B31" s="324"/>
      <c r="C31" s="324"/>
      <c r="D31" s="324"/>
      <c r="E31" s="324"/>
      <c r="F31" s="324"/>
      <c r="G31" s="327" t="s">
        <v>25</v>
      </c>
      <c r="H31" s="329" t="s">
        <v>26</v>
      </c>
      <c r="I31" s="331" t="s">
        <v>27</v>
      </c>
      <c r="J31" s="332"/>
      <c r="K31" s="335" t="s">
        <v>28</v>
      </c>
      <c r="L31" s="337" t="s">
        <v>29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30</v>
      </c>
      <c r="J32" s="38" t="s">
        <v>31</v>
      </c>
      <c r="K32" s="336"/>
      <c r="L32" s="338"/>
    </row>
    <row r="33" spans="1:15">
      <c r="A33" s="343" t="s">
        <v>32</v>
      </c>
      <c r="B33" s="344"/>
      <c r="C33" s="344"/>
      <c r="D33" s="344"/>
      <c r="E33" s="344"/>
      <c r="F33" s="345"/>
      <c r="G33" s="6">
        <v>2</v>
      </c>
      <c r="H33" s="7">
        <v>3</v>
      </c>
      <c r="I33" s="8" t="s">
        <v>33</v>
      </c>
      <c r="J33" s="9" t="s">
        <v>34</v>
      </c>
      <c r="K33" s="10">
        <v>6</v>
      </c>
      <c r="L33" s="10">
        <v>7</v>
      </c>
    </row>
    <row r="34" spans="1:15" hidden="1">
      <c r="A34" s="39">
        <v>2</v>
      </c>
      <c r="B34" s="39"/>
      <c r="C34" s="40"/>
      <c r="D34" s="41"/>
      <c r="E34" s="39"/>
      <c r="F34" s="42"/>
      <c r="G34" s="41" t="s">
        <v>35</v>
      </c>
      <c r="H34" s="6">
        <v>1</v>
      </c>
      <c r="I34" s="103">
        <f>SUM(I35+I46+I65+I86+I93+I113+I139+I158+I168)</f>
        <v>0</v>
      </c>
      <c r="J34" s="103">
        <f>SUM(J35+J46+J65+J86+J93+J113+J139+J158+J168)</f>
        <v>0</v>
      </c>
      <c r="K34" s="104">
        <f>SUM(K35+K46+K65+K86+K93+K113+K139+K158+K168)</f>
        <v>0</v>
      </c>
      <c r="L34" s="103">
        <f>SUM(L35+L46+L65+L86+L93+L113+L139+L158+L168)</f>
        <v>0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36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37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37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38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38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39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39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40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40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40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40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 hidden="1">
      <c r="A46" s="55">
        <v>2</v>
      </c>
      <c r="B46" s="56">
        <v>2</v>
      </c>
      <c r="C46" s="45"/>
      <c r="D46" s="46"/>
      <c r="E46" s="47"/>
      <c r="F46" s="48"/>
      <c r="G46" s="49" t="s">
        <v>41</v>
      </c>
      <c r="H46" s="6">
        <v>13</v>
      </c>
      <c r="I46" s="110">
        <f t="shared" ref="I46:L48" si="2">I47</f>
        <v>0</v>
      </c>
      <c r="J46" s="111">
        <f t="shared" si="2"/>
        <v>0</v>
      </c>
      <c r="K46" s="110">
        <f t="shared" si="2"/>
        <v>0</v>
      </c>
      <c r="L46" s="110">
        <f t="shared" si="2"/>
        <v>0</v>
      </c>
    </row>
    <row r="47" spans="1:15" hidden="1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41</v>
      </c>
      <c r="H47" s="6">
        <v>14</v>
      </c>
      <c r="I47" s="103">
        <f t="shared" si="2"/>
        <v>0</v>
      </c>
      <c r="J47" s="104">
        <f t="shared" si="2"/>
        <v>0</v>
      </c>
      <c r="K47" s="103">
        <f t="shared" si="2"/>
        <v>0</v>
      </c>
      <c r="L47" s="104">
        <f t="shared" si="2"/>
        <v>0</v>
      </c>
    </row>
    <row r="48" spans="1:15" hidden="1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41</v>
      </c>
      <c r="H48" s="6">
        <v>15</v>
      </c>
      <c r="I48" s="103">
        <f t="shared" si="2"/>
        <v>0</v>
      </c>
      <c r="J48" s="104">
        <f t="shared" si="2"/>
        <v>0</v>
      </c>
      <c r="K48" s="106">
        <f t="shared" si="2"/>
        <v>0</v>
      </c>
      <c r="L48" s="106">
        <f t="shared" si="2"/>
        <v>0</v>
      </c>
    </row>
    <row r="49" spans="1:13" hidden="1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41</v>
      </c>
      <c r="H49" s="6">
        <v>16</v>
      </c>
      <c r="I49" s="112">
        <f>SUM(I50:I64)</f>
        <v>0</v>
      </c>
      <c r="J49" s="112">
        <f>SUM(J50:J64)</f>
        <v>0</v>
      </c>
      <c r="K49" s="113">
        <f>SUM(K50:K64)</f>
        <v>0</v>
      </c>
      <c r="L49" s="113">
        <f>SUM(L50:L64)</f>
        <v>0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42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43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44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45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46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47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48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49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50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51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52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53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54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55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 hidden="1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56</v>
      </c>
      <c r="H64" s="6">
        <v>31</v>
      </c>
      <c r="I64" s="109">
        <v>0</v>
      </c>
      <c r="J64" s="108">
        <v>0</v>
      </c>
      <c r="K64" s="108">
        <v>0</v>
      </c>
      <c r="L64" s="108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57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58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59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59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60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61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62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63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63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60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61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62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64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65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66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67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68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69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69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69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69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70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71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71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71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72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73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74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75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76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76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76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77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78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79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79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79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80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81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82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83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83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83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84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85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85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85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86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87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88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88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88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89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90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91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91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91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91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92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92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92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92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93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93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93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93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94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94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94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95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96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96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96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96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97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98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98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98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99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100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101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102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102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103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104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105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105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105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106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106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106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107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108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109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109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110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110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111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112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113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114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114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114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115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116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116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116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116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117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118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118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119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120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121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122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123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124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125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126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127</v>
      </c>
      <c r="H184" s="80">
        <v>151</v>
      </c>
      <c r="I184" s="103">
        <f>SUM(I185+I238+I303)</f>
        <v>29800</v>
      </c>
      <c r="J184" s="115">
        <f>SUM(J185+J238+J303)</f>
        <v>29800</v>
      </c>
      <c r="K184" s="104">
        <f>SUM(K185+K238+K303)</f>
        <v>29766</v>
      </c>
      <c r="L184" s="103">
        <f>SUM(L185+L238+L303)</f>
        <v>29766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128</v>
      </c>
      <c r="H185" s="80">
        <v>152</v>
      </c>
      <c r="I185" s="103">
        <f>SUM(I186+I209+I216+I228+I232)</f>
        <v>29800</v>
      </c>
      <c r="J185" s="110">
        <f>SUM(J186+J209+J216+J228+J232)</f>
        <v>29800</v>
      </c>
      <c r="K185" s="110">
        <f>SUM(K186+K209+K216+K228+K232)</f>
        <v>29766</v>
      </c>
      <c r="L185" s="110">
        <f>SUM(L186+L209+L216+L228+L232)</f>
        <v>29766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129</v>
      </c>
      <c r="H186" s="80">
        <v>153</v>
      </c>
      <c r="I186" s="110">
        <f>SUM(I187+I190+I195+I201+I206)</f>
        <v>29800</v>
      </c>
      <c r="J186" s="115">
        <f>SUM(J187+J190+J195+J201+J206)</f>
        <v>29800</v>
      </c>
      <c r="K186" s="104">
        <f>SUM(K187+K190+K195+K201+K206)</f>
        <v>29766</v>
      </c>
      <c r="L186" s="103">
        <f>SUM(L187+L190+L195+L201+L206)</f>
        <v>29766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130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130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130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131</v>
      </c>
      <c r="H190" s="80">
        <v>157</v>
      </c>
      <c r="I190" s="110">
        <f>I191</f>
        <v>29800</v>
      </c>
      <c r="J190" s="116">
        <f>J191</f>
        <v>29800</v>
      </c>
      <c r="K190" s="111">
        <f>K191</f>
        <v>29766</v>
      </c>
      <c r="L190" s="110">
        <f>L191</f>
        <v>29766</v>
      </c>
    </row>
    <row r="191" spans="1:13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131</v>
      </c>
      <c r="H191" s="80">
        <v>158</v>
      </c>
      <c r="I191" s="103">
        <f>SUM(I192:I194)</f>
        <v>29800</v>
      </c>
      <c r="J191" s="115">
        <f>SUM(J192:J194)</f>
        <v>29800</v>
      </c>
      <c r="K191" s="104">
        <f>SUM(K192:K194)</f>
        <v>29766</v>
      </c>
      <c r="L191" s="103">
        <f>SUM(L192:L194)</f>
        <v>29766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132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133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134</v>
      </c>
      <c r="H194" s="80">
        <v>161</v>
      </c>
      <c r="I194" s="107">
        <v>29800</v>
      </c>
      <c r="J194" s="107">
        <v>29800</v>
      </c>
      <c r="K194" s="107">
        <v>29766</v>
      </c>
      <c r="L194" s="127">
        <v>29766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135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135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136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137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138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139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140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140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141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142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143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144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144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144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145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145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145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146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147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148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149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150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151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151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151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152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152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153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154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155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156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157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152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158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158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159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159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160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160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160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161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162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163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164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165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166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167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167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168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169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170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171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172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173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174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174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175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176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177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177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178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179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180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180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181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182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183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183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183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184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184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184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185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185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186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187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188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189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167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167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190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169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170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171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172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191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192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192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193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194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195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195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196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197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198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198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199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200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201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201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201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184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184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184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185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185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186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187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202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203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189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167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167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190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169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170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171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172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191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204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204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205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206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207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207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208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209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210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210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211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212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213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213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214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184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184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184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215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215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216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217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218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166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166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167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190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169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170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171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172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191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204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204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205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206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207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207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208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209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210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210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211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219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213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213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213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184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184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184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215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215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216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217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220</v>
      </c>
      <c r="H368" s="80">
        <v>335</v>
      </c>
      <c r="I368" s="118">
        <f>SUM(I34+I184)</f>
        <v>29800</v>
      </c>
      <c r="J368" s="118">
        <f>SUM(J34+J184)</f>
        <v>29800</v>
      </c>
      <c r="K368" s="118">
        <f>SUM(K34+K184)</f>
        <v>29766</v>
      </c>
      <c r="L368" s="118">
        <f>SUM(L34+L184)</f>
        <v>29766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64"/>
      <c r="B370" s="164"/>
      <c r="C370" s="164"/>
      <c r="D370" s="333" t="s">
        <v>221</v>
      </c>
      <c r="E370" s="333"/>
      <c r="F370" s="333"/>
      <c r="G370" s="333"/>
      <c r="H370" s="165"/>
      <c r="I370" s="100"/>
      <c r="J370" s="99"/>
      <c r="K370" s="333" t="s">
        <v>222</v>
      </c>
      <c r="L370" s="333"/>
    </row>
    <row r="371" spans="1:12" ht="18.75" customHeight="1">
      <c r="A371" s="136" t="s">
        <v>223</v>
      </c>
      <c r="B371" s="136"/>
      <c r="C371" s="136"/>
      <c r="D371" s="136"/>
      <c r="E371" s="136"/>
      <c r="F371" s="136"/>
      <c r="G371" s="136"/>
      <c r="I371" s="163" t="s">
        <v>224</v>
      </c>
      <c r="K371" s="322" t="s">
        <v>225</v>
      </c>
      <c r="L371" s="322"/>
    </row>
    <row r="372" spans="1:12" ht="15.75" customHeight="1">
      <c r="E372" s="135" t="s">
        <v>434</v>
      </c>
      <c r="F372" s="29"/>
      <c r="G372" s="319"/>
      <c r="I372" s="13"/>
      <c r="K372" s="13"/>
      <c r="L372" s="13"/>
    </row>
    <row r="373" spans="1:12" ht="15.75" customHeight="1">
      <c r="A373" s="164"/>
      <c r="B373" s="164"/>
      <c r="C373" s="164"/>
      <c r="D373" s="320"/>
      <c r="E373" s="333" t="s">
        <v>435</v>
      </c>
      <c r="F373" s="333"/>
      <c r="G373" s="333"/>
      <c r="H373" s="333"/>
      <c r="I373" s="13"/>
      <c r="K373" s="333" t="s">
        <v>226</v>
      </c>
      <c r="L373" s="333"/>
    </row>
    <row r="374" spans="1:12" ht="24.75" customHeight="1">
      <c r="A374" s="321" t="s">
        <v>227</v>
      </c>
      <c r="B374" s="321"/>
      <c r="C374" s="321"/>
      <c r="D374" s="321"/>
      <c r="E374" s="321"/>
      <c r="F374" s="321"/>
      <c r="G374" s="321"/>
      <c r="H374" s="168"/>
      <c r="I374" s="14" t="s">
        <v>224</v>
      </c>
      <c r="K374" s="322" t="s">
        <v>225</v>
      </c>
      <c r="L374" s="322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E373:H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topLeftCell="A4" zoomScaleNormal="100" workbookViewId="0">
      <selection activeCell="A29" sqref="A29:E29"/>
    </sheetView>
  </sheetViews>
  <sheetFormatPr defaultColWidth="9.140625" defaultRowHeight="12.75"/>
  <cols>
    <col min="1" max="3" width="9.140625" style="137"/>
    <col min="4" max="4" width="16" style="137" customWidth="1"/>
    <col min="5" max="5" width="13.5703125" style="137" customWidth="1"/>
    <col min="6" max="6" width="11.7109375" style="137" customWidth="1"/>
    <col min="7" max="7" width="12.7109375" style="137" customWidth="1"/>
    <col min="8" max="8" width="14.7109375" style="137" customWidth="1"/>
    <col min="9" max="9" width="13.85546875" style="137" customWidth="1"/>
    <col min="10" max="10" width="12.7109375" style="137" customWidth="1"/>
    <col min="11" max="11" width="17.85546875" style="137" customWidth="1"/>
    <col min="12" max="16384" width="9.140625" style="137"/>
  </cols>
  <sheetData>
    <row r="1" spans="1:15" ht="64.5" customHeight="1">
      <c r="I1" s="162"/>
      <c r="J1" s="378" t="s">
        <v>254</v>
      </c>
      <c r="K1" s="378"/>
    </row>
    <row r="2" spans="1:15" ht="21" customHeight="1">
      <c r="A2" s="154"/>
      <c r="B2" s="379" t="s">
        <v>253</v>
      </c>
      <c r="C2" s="379"/>
      <c r="D2" s="379"/>
      <c r="E2" s="379"/>
      <c r="F2" s="379"/>
      <c r="G2" s="379"/>
      <c r="H2" s="379"/>
    </row>
    <row r="3" spans="1:15">
      <c r="B3" s="161" t="s">
        <v>252</v>
      </c>
      <c r="C3" s="161"/>
      <c r="D3" s="161"/>
      <c r="E3" s="161"/>
      <c r="F3" s="161"/>
      <c r="G3" s="160"/>
    </row>
    <row r="4" spans="1:15">
      <c r="B4" s="372" t="s">
        <v>251</v>
      </c>
      <c r="C4" s="372"/>
      <c r="D4" s="372"/>
      <c r="E4" s="372"/>
      <c r="F4" s="372"/>
      <c r="G4" s="372"/>
      <c r="H4" s="372"/>
    </row>
    <row r="5" spans="1:15">
      <c r="B5" s="356" t="s">
        <v>250</v>
      </c>
      <c r="C5" s="356"/>
      <c r="D5" s="356"/>
      <c r="E5" s="356"/>
      <c r="F5" s="356"/>
      <c r="G5" s="356"/>
    </row>
    <row r="6" spans="1:15" hidden="1">
      <c r="A6" s="154"/>
      <c r="B6" s="360"/>
      <c r="C6" s="360"/>
      <c r="D6" s="360"/>
      <c r="E6" s="360"/>
      <c r="F6" s="360"/>
      <c r="G6" s="154"/>
      <c r="H6" s="154"/>
      <c r="I6" s="154"/>
      <c r="J6" s="154"/>
      <c r="K6" s="159"/>
    </row>
    <row r="7" spans="1:15" s="157" customFormat="1" ht="15.75">
      <c r="A7" s="361" t="s">
        <v>256</v>
      </c>
      <c r="B7" s="361"/>
      <c r="C7" s="361"/>
      <c r="D7" s="361"/>
      <c r="E7" s="361"/>
      <c r="F7" s="361"/>
      <c r="G7" s="361"/>
      <c r="H7" s="361"/>
      <c r="I7" s="361"/>
      <c r="J7" s="361"/>
      <c r="K7" s="158" t="s">
        <v>323</v>
      </c>
    </row>
    <row r="8" spans="1:15" ht="12" hidden="1" customHeight="1">
      <c r="D8" s="156"/>
      <c r="E8" s="156"/>
      <c r="F8" s="156"/>
    </row>
    <row r="9" spans="1:15" hidden="1">
      <c r="D9" s="362"/>
      <c r="E9" s="362"/>
      <c r="F9" s="362"/>
    </row>
    <row r="10" spans="1:15">
      <c r="I10" s="141"/>
      <c r="K10" s="155" t="s">
        <v>249</v>
      </c>
    </row>
    <row r="11" spans="1:15">
      <c r="A11" s="387" t="s">
        <v>248</v>
      </c>
      <c r="B11" s="388"/>
      <c r="C11" s="388"/>
      <c r="D11" s="389"/>
      <c r="E11" s="382" t="s">
        <v>247</v>
      </c>
      <c r="F11" s="357" t="s">
        <v>246</v>
      </c>
      <c r="G11" s="385"/>
      <c r="H11" s="357" t="s">
        <v>245</v>
      </c>
      <c r="I11" s="357" t="s">
        <v>244</v>
      </c>
      <c r="J11" s="357" t="s">
        <v>29</v>
      </c>
      <c r="K11" s="382" t="s">
        <v>243</v>
      </c>
    </row>
    <row r="12" spans="1:15">
      <c r="A12" s="390"/>
      <c r="B12" s="391"/>
      <c r="C12" s="391"/>
      <c r="D12" s="392"/>
      <c r="E12" s="383"/>
      <c r="F12" s="359"/>
      <c r="G12" s="386"/>
      <c r="H12" s="358"/>
      <c r="I12" s="358"/>
      <c r="J12" s="358"/>
      <c r="K12" s="383"/>
      <c r="M12" s="154"/>
    </row>
    <row r="13" spans="1:15">
      <c r="A13" s="390"/>
      <c r="B13" s="391"/>
      <c r="C13" s="391"/>
      <c r="D13" s="392"/>
      <c r="E13" s="383"/>
      <c r="F13" s="380" t="s">
        <v>242</v>
      </c>
      <c r="G13" s="357" t="s">
        <v>241</v>
      </c>
      <c r="H13" s="358"/>
      <c r="I13" s="358"/>
      <c r="J13" s="358"/>
      <c r="K13" s="383"/>
      <c r="N13" s="154"/>
      <c r="O13" s="154"/>
    </row>
    <row r="14" spans="1:15">
      <c r="A14" s="393"/>
      <c r="B14" s="394"/>
      <c r="C14" s="394"/>
      <c r="D14" s="395"/>
      <c r="E14" s="384"/>
      <c r="F14" s="381"/>
      <c r="G14" s="359"/>
      <c r="H14" s="359"/>
      <c r="I14" s="359"/>
      <c r="J14" s="359"/>
      <c r="K14" s="384"/>
    </row>
    <row r="15" spans="1:15" ht="30" customHeight="1">
      <c r="A15" s="363" t="s">
        <v>240</v>
      </c>
      <c r="B15" s="364"/>
      <c r="C15" s="364"/>
      <c r="D15" s="365"/>
      <c r="E15" s="148">
        <v>0</v>
      </c>
      <c r="F15" s="150">
        <v>50600</v>
      </c>
      <c r="G15" s="146">
        <v>39400</v>
      </c>
      <c r="H15" s="152">
        <v>35213</v>
      </c>
      <c r="I15" s="152">
        <v>28129.9</v>
      </c>
      <c r="J15" s="145">
        <f>I15</f>
        <v>28129.9</v>
      </c>
      <c r="K15" s="144">
        <f>H15-I15</f>
        <v>7083.0999999999985</v>
      </c>
    </row>
    <row r="16" spans="1:15" ht="27.6" customHeight="1">
      <c r="A16" s="366" t="s">
        <v>239</v>
      </c>
      <c r="B16" s="367"/>
      <c r="C16" s="367"/>
      <c r="D16" s="368"/>
      <c r="E16" s="148"/>
      <c r="F16" s="150">
        <v>18000</v>
      </c>
      <c r="G16" s="146">
        <v>17000</v>
      </c>
      <c r="H16" s="152">
        <v>9970</v>
      </c>
      <c r="I16" s="152">
        <v>5000</v>
      </c>
      <c r="J16" s="145">
        <v>5000</v>
      </c>
      <c r="K16" s="144">
        <f>H16-I16</f>
        <v>4970</v>
      </c>
    </row>
    <row r="17" spans="1:11" ht="28.9" customHeight="1">
      <c r="A17" s="366" t="s">
        <v>238</v>
      </c>
      <c r="B17" s="367"/>
      <c r="C17" s="367"/>
      <c r="D17" s="368"/>
      <c r="E17" s="153">
        <v>0</v>
      </c>
      <c r="F17" s="150">
        <v>31400</v>
      </c>
      <c r="G17" s="146">
        <v>26000</v>
      </c>
      <c r="H17" s="152">
        <v>15839.96</v>
      </c>
      <c r="I17" s="152">
        <v>13499.59</v>
      </c>
      <c r="J17" s="145">
        <f>I17</f>
        <v>13499.59</v>
      </c>
      <c r="K17" s="144">
        <f>H17-J17</f>
        <v>2340.369999999999</v>
      </c>
    </row>
    <row r="18" spans="1:11">
      <c r="A18" s="363" t="s">
        <v>237</v>
      </c>
      <c r="B18" s="364"/>
      <c r="C18" s="364"/>
      <c r="D18" s="365"/>
      <c r="E18" s="148"/>
      <c r="F18" s="150"/>
      <c r="G18" s="146"/>
      <c r="H18" s="146"/>
      <c r="I18" s="146"/>
      <c r="J18" s="145"/>
      <c r="K18" s="144"/>
    </row>
    <row r="19" spans="1:11">
      <c r="A19" s="363" t="s">
        <v>236</v>
      </c>
      <c r="B19" s="364"/>
      <c r="C19" s="364"/>
      <c r="D19" s="365"/>
      <c r="E19" s="151"/>
      <c r="F19" s="150"/>
      <c r="G19" s="146"/>
      <c r="H19" s="147"/>
      <c r="I19" s="147"/>
      <c r="J19" s="147"/>
      <c r="K19" s="149"/>
    </row>
    <row r="20" spans="1:11">
      <c r="A20" s="363" t="s">
        <v>235</v>
      </c>
      <c r="B20" s="364"/>
      <c r="C20" s="364"/>
      <c r="D20" s="365"/>
      <c r="E20" s="148"/>
      <c r="F20" s="144" t="s">
        <v>231</v>
      </c>
      <c r="G20" s="147" t="s">
        <v>231</v>
      </c>
      <c r="H20" s="146"/>
      <c r="I20" s="146"/>
      <c r="J20" s="145"/>
      <c r="K20" s="144"/>
    </row>
    <row r="21" spans="1:11">
      <c r="A21" s="363" t="s">
        <v>234</v>
      </c>
      <c r="B21" s="364"/>
      <c r="C21" s="364"/>
      <c r="D21" s="365"/>
      <c r="E21" s="148"/>
      <c r="F21" s="144" t="s">
        <v>231</v>
      </c>
      <c r="G21" s="147" t="s">
        <v>231</v>
      </c>
      <c r="H21" s="146"/>
      <c r="I21" s="146"/>
      <c r="J21" s="145"/>
      <c r="K21" s="144"/>
    </row>
    <row r="22" spans="1:11">
      <c r="A22" s="353" t="s">
        <v>233</v>
      </c>
      <c r="B22" s="354"/>
      <c r="C22" s="354"/>
      <c r="D22" s="355"/>
      <c r="E22" s="143">
        <f t="shared" ref="E22:J22" si="0">SUM(E15+E16+E17)</f>
        <v>0</v>
      </c>
      <c r="F22" s="143">
        <f t="shared" si="0"/>
        <v>100000</v>
      </c>
      <c r="G22" s="143">
        <f t="shared" si="0"/>
        <v>82400</v>
      </c>
      <c r="H22" s="143">
        <f t="shared" si="0"/>
        <v>61022.96</v>
      </c>
      <c r="I22" s="143">
        <f t="shared" si="0"/>
        <v>46629.490000000005</v>
      </c>
      <c r="J22" s="143">
        <f t="shared" si="0"/>
        <v>46629.490000000005</v>
      </c>
      <c r="K22" s="142" t="s">
        <v>231</v>
      </c>
    </row>
    <row r="23" spans="1:11">
      <c r="A23" s="353" t="s">
        <v>232</v>
      </c>
      <c r="B23" s="354"/>
      <c r="C23" s="354"/>
      <c r="D23" s="355"/>
      <c r="E23" s="375" t="s">
        <v>231</v>
      </c>
      <c r="F23" s="375" t="s">
        <v>231</v>
      </c>
      <c r="G23" s="373" t="s">
        <v>231</v>
      </c>
      <c r="H23" s="373" t="s">
        <v>231</v>
      </c>
      <c r="I23" s="373" t="s">
        <v>231</v>
      </c>
      <c r="J23" s="373" t="s">
        <v>231</v>
      </c>
      <c r="K23" s="377">
        <f>K15+K16+K17</f>
        <v>14393.469999999998</v>
      </c>
    </row>
    <row r="24" spans="1:11">
      <c r="A24" s="370"/>
      <c r="B24" s="369"/>
      <c r="C24" s="369"/>
      <c r="D24" s="371"/>
      <c r="E24" s="376"/>
      <c r="F24" s="376"/>
      <c r="G24" s="374"/>
      <c r="H24" s="374"/>
      <c r="I24" s="374"/>
      <c r="J24" s="374"/>
      <c r="K24" s="376"/>
    </row>
    <row r="25" spans="1:11" ht="16.5" hidden="1" customHeight="1"/>
    <row r="26" spans="1:11">
      <c r="A26" s="137" t="s">
        <v>230</v>
      </c>
      <c r="H26" s="140"/>
      <c r="J26" s="372" t="s">
        <v>222</v>
      </c>
      <c r="K26" s="372"/>
    </row>
    <row r="27" spans="1:11">
      <c r="H27" s="139" t="s">
        <v>224</v>
      </c>
      <c r="J27" s="362"/>
      <c r="K27" s="362"/>
    </row>
    <row r="28" spans="1:11" ht="9" hidden="1" customHeight="1">
      <c r="H28" s="141"/>
      <c r="I28" s="141"/>
      <c r="J28" s="141"/>
      <c r="K28" s="141"/>
    </row>
    <row r="29" spans="1:11" ht="18" customHeight="1">
      <c r="A29" s="137" t="s">
        <v>255</v>
      </c>
      <c r="H29" s="140"/>
      <c r="J29" s="372" t="s">
        <v>226</v>
      </c>
      <c r="K29" s="372"/>
    </row>
    <row r="30" spans="1:11" ht="12" customHeight="1">
      <c r="H30" s="139" t="s">
        <v>224</v>
      </c>
      <c r="J30" s="362"/>
      <c r="K30" s="362"/>
    </row>
    <row r="31" spans="1:11" ht="14.25" customHeight="1">
      <c r="A31" s="369" t="s">
        <v>229</v>
      </c>
      <c r="B31" s="369"/>
      <c r="C31" s="369"/>
      <c r="D31" s="369"/>
      <c r="E31" s="369"/>
      <c r="F31" s="369"/>
      <c r="G31" s="369"/>
      <c r="H31" s="138"/>
    </row>
    <row r="32" spans="1:11">
      <c r="A32" s="137" t="s">
        <v>228</v>
      </c>
    </row>
  </sheetData>
  <protectedRanges>
    <protectedRange sqref="E15:J18 H20:J21 E20:E21" name="Diapazonas1"/>
  </protectedRanges>
  <mergeCells count="37">
    <mergeCell ref="J1:K1"/>
    <mergeCell ref="B2:H2"/>
    <mergeCell ref="B4:H4"/>
    <mergeCell ref="F13:F14"/>
    <mergeCell ref="E11:E14"/>
    <mergeCell ref="F11:G12"/>
    <mergeCell ref="A11:D14"/>
    <mergeCell ref="K11:K14"/>
    <mergeCell ref="A31:G31"/>
    <mergeCell ref="A23:D24"/>
    <mergeCell ref="J30:K30"/>
    <mergeCell ref="J26:K26"/>
    <mergeCell ref="J27:K27"/>
    <mergeCell ref="J29:K29"/>
    <mergeCell ref="G23:G24"/>
    <mergeCell ref="E23:E24"/>
    <mergeCell ref="F23:F24"/>
    <mergeCell ref="J23:J24"/>
    <mergeCell ref="K23:K24"/>
    <mergeCell ref="H23:H24"/>
    <mergeCell ref="I23:I24"/>
    <mergeCell ref="A22:D22"/>
    <mergeCell ref="B5:G5"/>
    <mergeCell ref="J11:J14"/>
    <mergeCell ref="B6:F6"/>
    <mergeCell ref="A7:J7"/>
    <mergeCell ref="D9:F9"/>
    <mergeCell ref="H11:H14"/>
    <mergeCell ref="I11:I14"/>
    <mergeCell ref="A18:D18"/>
    <mergeCell ref="A19:D19"/>
    <mergeCell ref="G13:G14"/>
    <mergeCell ref="A20:D20"/>
    <mergeCell ref="A21:D21"/>
    <mergeCell ref="A15:D15"/>
    <mergeCell ref="A17:D17"/>
    <mergeCell ref="A16:D16"/>
  </mergeCells>
  <pageMargins left="0.94488188976377963" right="0.15748031496062992" top="0.6692913385826772" bottom="0.5118110236220472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R57"/>
  <sheetViews>
    <sheetView tabSelected="1" topLeftCell="A20" zoomScaleNormal="100" workbookViewId="0">
      <selection activeCell="J14" sqref="J14"/>
    </sheetView>
  </sheetViews>
  <sheetFormatPr defaultColWidth="9.140625" defaultRowHeight="15"/>
  <cols>
    <col min="1" max="1" width="5.7109375" style="177" customWidth="1"/>
    <col min="2" max="2" width="12.7109375" style="177" customWidth="1"/>
    <col min="3" max="3" width="42" style="178" customWidth="1"/>
    <col min="4" max="4" width="14.5703125" style="178" customWidth="1"/>
    <col min="5" max="5" width="17" style="178" customWidth="1"/>
    <col min="6" max="6" width="16.85546875" style="178" customWidth="1"/>
    <col min="7" max="7" width="13.85546875" style="177" customWidth="1"/>
    <col min="8" max="8" width="20.85546875" style="177" customWidth="1"/>
    <col min="9" max="9" width="9.28515625" style="177" customWidth="1"/>
    <col min="10" max="10" width="9.85546875" style="177" customWidth="1"/>
    <col min="11" max="11" width="8" style="177" customWidth="1"/>
    <col min="12" max="12" width="7.85546875" style="177" customWidth="1"/>
    <col min="13" max="15" width="0" style="177" hidden="1" customWidth="1"/>
    <col min="16" max="16384" width="9.140625" style="177"/>
  </cols>
  <sheetData>
    <row r="1" spans="2:18" ht="12" customHeight="1">
      <c r="H1" s="406" t="s">
        <v>321</v>
      </c>
      <c r="I1" s="407"/>
    </row>
    <row r="2" spans="2:18" ht="12" customHeight="1">
      <c r="D2" s="223"/>
      <c r="E2" s="223"/>
      <c r="F2" s="408" t="s">
        <v>320</v>
      </c>
      <c r="G2" s="409"/>
      <c r="H2" s="409"/>
      <c r="I2" s="410"/>
      <c r="J2" s="227"/>
      <c r="K2" s="227"/>
    </row>
    <row r="3" spans="2:18" ht="12" customHeight="1">
      <c r="D3" s="223"/>
      <c r="E3" s="223"/>
      <c r="F3" s="408" t="s">
        <v>319</v>
      </c>
      <c r="G3" s="409"/>
      <c r="H3" s="409"/>
      <c r="I3" s="227"/>
      <c r="J3" s="227"/>
      <c r="K3" s="227"/>
    </row>
    <row r="4" spans="2:18" ht="12" customHeight="1">
      <c r="D4" s="223"/>
      <c r="E4" s="223"/>
      <c r="F4" s="408" t="s">
        <v>318</v>
      </c>
      <c r="G4" s="409"/>
      <c r="H4" s="409"/>
      <c r="I4" s="227"/>
      <c r="J4" s="227"/>
      <c r="K4" s="227"/>
    </row>
    <row r="5" spans="2:18" ht="12" customHeight="1">
      <c r="D5" s="223"/>
      <c r="E5" s="223"/>
      <c r="F5" s="223" t="s">
        <v>317</v>
      </c>
      <c r="G5" s="223"/>
      <c r="H5" s="223"/>
      <c r="I5" s="223"/>
      <c r="J5" s="227"/>
      <c r="K5" s="227"/>
    </row>
    <row r="6" spans="2:18" ht="21.75" customHeight="1">
      <c r="C6" s="411" t="s">
        <v>316</v>
      </c>
      <c r="D6" s="411"/>
      <c r="E6" s="411"/>
      <c r="F6" s="411"/>
      <c r="G6" s="411"/>
      <c r="H6" s="411"/>
      <c r="I6" s="220"/>
      <c r="J6" s="226"/>
      <c r="K6" s="223"/>
    </row>
    <row r="7" spans="2:18" ht="9" customHeight="1">
      <c r="B7" s="179"/>
      <c r="C7" s="220"/>
      <c r="D7" s="220"/>
      <c r="E7" s="220"/>
      <c r="F7" s="220"/>
      <c r="G7" s="220"/>
      <c r="H7" s="220"/>
      <c r="I7" s="179"/>
      <c r="J7" s="179"/>
      <c r="K7" s="179"/>
    </row>
    <row r="8" spans="2:18" ht="15.75" customHeight="1">
      <c r="B8" s="179"/>
      <c r="C8" s="224"/>
      <c r="D8" s="225" t="s">
        <v>315</v>
      </c>
      <c r="E8" s="225"/>
      <c r="F8" s="224"/>
      <c r="G8" s="224"/>
      <c r="H8" s="224"/>
      <c r="I8" s="179"/>
      <c r="J8" s="179"/>
      <c r="K8" s="179"/>
      <c r="N8" s="223"/>
      <c r="O8" s="223"/>
      <c r="P8" s="223"/>
      <c r="Q8" s="223"/>
      <c r="R8" s="223"/>
    </row>
    <row r="9" spans="2:18" ht="19.5" customHeight="1">
      <c r="C9" s="401" t="s">
        <v>314</v>
      </c>
      <c r="D9" s="401"/>
      <c r="E9" s="401"/>
      <c r="F9" s="401"/>
      <c r="G9" s="401"/>
      <c r="H9" s="401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2:18" ht="50.25" customHeight="1">
      <c r="B10" s="402" t="s">
        <v>436</v>
      </c>
      <c r="C10" s="402"/>
      <c r="D10" s="402"/>
      <c r="E10" s="402"/>
      <c r="F10" s="402"/>
      <c r="G10" s="402"/>
      <c r="H10" s="402"/>
      <c r="I10" s="222"/>
      <c r="J10" s="222"/>
      <c r="K10" s="222"/>
      <c r="L10" s="217"/>
      <c r="M10" s="217"/>
      <c r="N10" s="217"/>
      <c r="O10" s="217"/>
      <c r="P10" s="217"/>
      <c r="Q10" s="217"/>
      <c r="R10" s="217"/>
    </row>
    <row r="11" spans="2:18" ht="28.5" customHeight="1">
      <c r="C11" s="220"/>
      <c r="D11" s="220"/>
      <c r="E11" s="221" t="s">
        <v>322</v>
      </c>
      <c r="F11" s="191"/>
    </row>
    <row r="12" spans="2:18" ht="12.75">
      <c r="C12" s="220"/>
      <c r="D12" s="403" t="s">
        <v>313</v>
      </c>
      <c r="E12" s="403"/>
      <c r="F12" s="177"/>
    </row>
    <row r="13" spans="2:18">
      <c r="C13" s="220"/>
      <c r="D13" s="177"/>
      <c r="E13" s="219" t="s">
        <v>312</v>
      </c>
      <c r="F13" s="192"/>
    </row>
    <row r="14" spans="2:18" ht="12.75">
      <c r="C14" s="177"/>
      <c r="D14" s="177"/>
      <c r="E14" s="218" t="s">
        <v>311</v>
      </c>
      <c r="F14" s="215"/>
    </row>
    <row r="15" spans="2:18" ht="12" customHeight="1">
      <c r="B15" s="217"/>
    </row>
    <row r="16" spans="2:18" ht="12.75" customHeight="1">
      <c r="B16" s="216"/>
      <c r="H16" s="215" t="s">
        <v>310</v>
      </c>
    </row>
    <row r="17" spans="2:12" ht="22.5" customHeight="1">
      <c r="B17" s="404" t="s">
        <v>309</v>
      </c>
      <c r="C17" s="404" t="s">
        <v>308</v>
      </c>
      <c r="D17" s="412" t="s">
        <v>307</v>
      </c>
      <c r="E17" s="413"/>
      <c r="F17" s="413"/>
      <c r="G17" s="413"/>
      <c r="H17" s="414"/>
    </row>
    <row r="18" spans="2:12" ht="21" hidden="1" customHeight="1">
      <c r="B18" s="405"/>
      <c r="C18" s="405"/>
      <c r="D18" s="214"/>
      <c r="E18" s="213"/>
      <c r="F18" s="213"/>
      <c r="G18" s="213"/>
      <c r="H18" s="212"/>
    </row>
    <row r="19" spans="2:12" ht="12.75" hidden="1" customHeight="1">
      <c r="B19" s="405"/>
      <c r="C19" s="405"/>
      <c r="D19" s="404" t="s">
        <v>306</v>
      </c>
      <c r="E19" s="404" t="s">
        <v>305</v>
      </c>
      <c r="F19" s="416" t="s">
        <v>304</v>
      </c>
      <c r="G19" s="404" t="s">
        <v>303</v>
      </c>
      <c r="H19" s="404" t="s">
        <v>302</v>
      </c>
    </row>
    <row r="20" spans="2:12" ht="44.25" customHeight="1">
      <c r="B20" s="405"/>
      <c r="C20" s="405"/>
      <c r="D20" s="415"/>
      <c r="E20" s="415"/>
      <c r="F20" s="417"/>
      <c r="G20" s="415"/>
      <c r="H20" s="415"/>
    </row>
    <row r="21" spans="2:12" ht="11.25" customHeight="1">
      <c r="B21" s="210">
        <v>1</v>
      </c>
      <c r="C21" s="211">
        <v>2</v>
      </c>
      <c r="D21" s="210">
        <v>3</v>
      </c>
      <c r="E21" s="210">
        <v>4</v>
      </c>
      <c r="F21" s="210">
        <v>5</v>
      </c>
      <c r="G21" s="210">
        <v>6</v>
      </c>
      <c r="H21" s="210">
        <v>7</v>
      </c>
    </row>
    <row r="22" spans="2:12" ht="17.25" customHeight="1">
      <c r="B22" s="205">
        <v>731</v>
      </c>
      <c r="C22" s="205" t="s">
        <v>301</v>
      </c>
      <c r="D22" s="208">
        <v>0</v>
      </c>
      <c r="E22" s="207">
        <v>8228.5</v>
      </c>
      <c r="F22" s="207">
        <v>5888.13</v>
      </c>
      <c r="G22" s="209"/>
      <c r="H22" s="197">
        <f>D22+E22-F22-G22</f>
        <v>2340.37</v>
      </c>
    </row>
    <row r="23" spans="2:12" ht="18.75" customHeight="1">
      <c r="B23" s="205">
        <v>741</v>
      </c>
      <c r="C23" s="205" t="s">
        <v>300</v>
      </c>
      <c r="D23" s="208">
        <v>3739.91</v>
      </c>
      <c r="E23" s="207">
        <v>15080</v>
      </c>
      <c r="F23" s="207">
        <v>6766.81</v>
      </c>
      <c r="G23" s="202"/>
      <c r="H23" s="197">
        <f>D23+E23-F23-G23</f>
        <v>12053.099999999999</v>
      </c>
    </row>
    <row r="24" spans="2:12" ht="14.45" customHeight="1">
      <c r="B24" s="205"/>
      <c r="C24" s="205"/>
      <c r="D24" s="204"/>
      <c r="E24" s="206"/>
      <c r="F24" s="206"/>
      <c r="G24" s="202"/>
      <c r="H24" s="202"/>
    </row>
    <row r="25" spans="2:12" ht="14.45" customHeight="1">
      <c r="B25" s="205"/>
      <c r="C25" s="205"/>
      <c r="D25" s="204"/>
      <c r="E25" s="203"/>
      <c r="F25" s="203"/>
      <c r="G25" s="202"/>
      <c r="H25" s="202"/>
    </row>
    <row r="26" spans="2:12" ht="14.45" customHeight="1">
      <c r="B26" s="205"/>
      <c r="C26" s="205"/>
      <c r="D26" s="204"/>
      <c r="E26" s="203"/>
      <c r="F26" s="203"/>
      <c r="G26" s="202"/>
      <c r="H26" s="202"/>
    </row>
    <row r="27" spans="2:12" ht="14.45" customHeight="1">
      <c r="B27" s="198"/>
      <c r="C27" s="201" t="s">
        <v>299</v>
      </c>
      <c r="D27" s="200">
        <f>SUM(D22:D26)</f>
        <v>3739.91</v>
      </c>
      <c r="E27" s="199">
        <f>SUM(E23:F26)</f>
        <v>21846.81</v>
      </c>
      <c r="F27" s="200">
        <f>SUM(F22:F26)</f>
        <v>12654.94</v>
      </c>
      <c r="G27" s="198">
        <v>0</v>
      </c>
      <c r="H27" s="197">
        <f>SUM(H22:H26)</f>
        <v>14393.469999999998</v>
      </c>
    </row>
    <row r="28" spans="2:12" hidden="1"/>
    <row r="29" spans="2:12" ht="12.75" hidden="1">
      <c r="C29" s="177"/>
      <c r="D29" s="177"/>
      <c r="E29" s="177"/>
      <c r="F29" s="177"/>
    </row>
    <row r="30" spans="2:12" ht="15.75">
      <c r="B30" s="399" t="s">
        <v>221</v>
      </c>
      <c r="C30" s="399"/>
      <c r="D30" s="189"/>
      <c r="E30" s="196"/>
      <c r="F30" s="177"/>
      <c r="G30" s="399" t="s">
        <v>222</v>
      </c>
      <c r="H30" s="399"/>
      <c r="J30" s="189"/>
      <c r="L30" s="188"/>
    </row>
    <row r="31" spans="2:12" ht="21.75" customHeight="1">
      <c r="B31" s="396" t="s">
        <v>298</v>
      </c>
      <c r="C31" s="396"/>
      <c r="D31" s="195"/>
      <c r="E31" s="185" t="s">
        <v>224</v>
      </c>
      <c r="F31" s="194"/>
      <c r="G31" s="397" t="s">
        <v>225</v>
      </c>
      <c r="H31" s="397"/>
      <c r="I31" s="193"/>
      <c r="J31" s="183"/>
      <c r="L31" s="182"/>
    </row>
    <row r="32" spans="2:12" ht="15.75" hidden="1" customHeight="1">
      <c r="B32" s="400"/>
      <c r="C32" s="400"/>
      <c r="D32" s="400"/>
      <c r="E32" s="400"/>
      <c r="F32" s="177"/>
      <c r="I32" s="192"/>
      <c r="J32" s="191"/>
      <c r="K32" s="191"/>
      <c r="L32" s="188"/>
    </row>
    <row r="33" spans="2:14" ht="21" customHeight="1">
      <c r="B33" s="137" t="s">
        <v>255</v>
      </c>
      <c r="C33" s="137"/>
      <c r="D33" s="137"/>
      <c r="E33" s="137"/>
      <c r="F33" s="137"/>
      <c r="G33" s="399" t="s">
        <v>226</v>
      </c>
      <c r="H33" s="399"/>
      <c r="I33" s="190"/>
      <c r="J33" s="189"/>
      <c r="L33" s="188"/>
      <c r="N33" s="187"/>
    </row>
    <row r="34" spans="2:14" ht="15.75" customHeight="1">
      <c r="B34" s="396" t="s">
        <v>297</v>
      </c>
      <c r="C34" s="396"/>
      <c r="D34" s="186"/>
      <c r="E34" s="185" t="s">
        <v>224</v>
      </c>
      <c r="F34" s="185"/>
      <c r="G34" s="397" t="s">
        <v>225</v>
      </c>
      <c r="H34" s="397"/>
      <c r="I34" s="184"/>
      <c r="J34" s="183"/>
      <c r="L34" s="182"/>
      <c r="N34" s="181"/>
    </row>
    <row r="35" spans="2:14" ht="15" customHeight="1">
      <c r="B35" s="398" t="s">
        <v>296</v>
      </c>
      <c r="C35" s="398"/>
      <c r="D35" s="398"/>
      <c r="E35" s="398"/>
      <c r="F35" s="398"/>
      <c r="G35" s="398"/>
      <c r="H35" s="398"/>
      <c r="I35" s="179"/>
      <c r="J35" s="179"/>
      <c r="K35" s="179"/>
    </row>
    <row r="36" spans="2:14">
      <c r="B36" s="179"/>
      <c r="C36" s="180"/>
      <c r="D36" s="180"/>
      <c r="E36" s="180"/>
      <c r="F36" s="180"/>
      <c r="G36" s="179"/>
      <c r="H36" s="179"/>
      <c r="I36" s="179"/>
      <c r="J36" s="179"/>
      <c r="K36" s="179"/>
    </row>
    <row r="37" spans="2:14">
      <c r="B37" s="179"/>
      <c r="C37" s="180"/>
      <c r="D37" s="180"/>
      <c r="E37" s="180"/>
      <c r="F37" s="180"/>
      <c r="G37" s="179"/>
      <c r="H37" s="179"/>
      <c r="I37" s="179"/>
      <c r="J37" s="179"/>
      <c r="K37" s="179"/>
    </row>
    <row r="38" spans="2:14">
      <c r="B38" s="179"/>
      <c r="C38" s="180"/>
      <c r="D38" s="180"/>
      <c r="E38" s="180"/>
      <c r="F38" s="180"/>
      <c r="G38" s="179"/>
      <c r="H38" s="179"/>
      <c r="I38" s="179"/>
      <c r="J38" s="179"/>
      <c r="K38" s="179"/>
    </row>
    <row r="39" spans="2:14">
      <c r="B39" s="179"/>
      <c r="C39" s="180"/>
      <c r="D39" s="180"/>
      <c r="E39" s="180"/>
      <c r="F39" s="180"/>
      <c r="G39" s="179"/>
      <c r="H39" s="179"/>
      <c r="I39" s="179"/>
      <c r="J39" s="179"/>
      <c r="K39" s="179"/>
    </row>
    <row r="40" spans="2:14">
      <c r="B40" s="179"/>
      <c r="C40" s="180"/>
      <c r="D40" s="180"/>
      <c r="E40" s="180"/>
      <c r="F40" s="180"/>
      <c r="G40" s="179"/>
      <c r="H40" s="179"/>
      <c r="I40" s="179"/>
      <c r="J40" s="179"/>
      <c r="K40" s="179"/>
    </row>
    <row r="41" spans="2:14">
      <c r="B41" s="179"/>
      <c r="C41" s="180"/>
      <c r="D41" s="180"/>
      <c r="E41" s="180"/>
      <c r="F41" s="180"/>
      <c r="G41" s="179"/>
      <c r="H41" s="179"/>
      <c r="I41" s="179"/>
      <c r="J41" s="179"/>
      <c r="K41" s="179"/>
    </row>
    <row r="42" spans="2:14">
      <c r="B42" s="179"/>
      <c r="C42" s="180"/>
      <c r="D42" s="180"/>
      <c r="E42" s="180"/>
      <c r="F42" s="180"/>
      <c r="G42" s="179"/>
      <c r="H42" s="179"/>
      <c r="I42" s="179"/>
      <c r="J42" s="179"/>
      <c r="K42" s="179"/>
    </row>
    <row r="43" spans="2:14">
      <c r="B43" s="179"/>
      <c r="C43" s="180"/>
      <c r="D43" s="180"/>
      <c r="E43" s="180"/>
      <c r="F43" s="180"/>
      <c r="G43" s="179"/>
      <c r="H43" s="179"/>
      <c r="I43" s="179"/>
      <c r="J43" s="179"/>
      <c r="K43" s="179"/>
    </row>
    <row r="44" spans="2:14">
      <c r="B44" s="179"/>
      <c r="C44" s="180"/>
      <c r="D44" s="180"/>
      <c r="E44" s="180"/>
      <c r="F44" s="180"/>
      <c r="G44" s="179"/>
      <c r="H44" s="179"/>
      <c r="I44" s="179"/>
      <c r="J44" s="179"/>
      <c r="K44" s="179"/>
    </row>
    <row r="45" spans="2:14">
      <c r="B45" s="179"/>
      <c r="C45" s="180"/>
      <c r="D45" s="180"/>
      <c r="E45" s="180"/>
      <c r="F45" s="180"/>
      <c r="G45" s="179"/>
      <c r="H45" s="179"/>
      <c r="I45" s="179"/>
      <c r="J45" s="179"/>
      <c r="K45" s="179"/>
    </row>
    <row r="46" spans="2:14">
      <c r="B46" s="179"/>
      <c r="C46" s="180"/>
      <c r="D46" s="180"/>
      <c r="E46" s="180"/>
      <c r="F46" s="180"/>
      <c r="G46" s="179"/>
      <c r="H46" s="179"/>
      <c r="I46" s="179"/>
      <c r="J46" s="179"/>
      <c r="K46" s="179"/>
    </row>
    <row r="47" spans="2:14">
      <c r="B47" s="179"/>
      <c r="C47" s="180"/>
      <c r="D47" s="180"/>
      <c r="E47" s="180"/>
      <c r="F47" s="180"/>
      <c r="G47" s="179"/>
      <c r="H47" s="179"/>
      <c r="I47" s="179"/>
      <c r="J47" s="179"/>
      <c r="K47" s="179"/>
    </row>
    <row r="48" spans="2:14">
      <c r="B48" s="179"/>
      <c r="C48" s="180"/>
      <c r="D48" s="180"/>
      <c r="E48" s="180"/>
      <c r="F48" s="180"/>
      <c r="G48" s="179"/>
      <c r="H48" s="179"/>
      <c r="I48" s="179"/>
      <c r="J48" s="179"/>
      <c r="K48" s="179"/>
    </row>
    <row r="49" spans="2:11">
      <c r="B49" s="179"/>
      <c r="C49" s="180"/>
      <c r="D49" s="180"/>
      <c r="E49" s="180"/>
      <c r="F49" s="180"/>
      <c r="G49" s="179"/>
      <c r="H49" s="179"/>
      <c r="I49" s="179"/>
      <c r="J49" s="179"/>
      <c r="K49" s="179"/>
    </row>
    <row r="50" spans="2:11">
      <c r="B50" s="179"/>
      <c r="C50" s="180"/>
      <c r="D50" s="180"/>
      <c r="E50" s="180"/>
      <c r="F50" s="180"/>
      <c r="G50" s="179"/>
      <c r="H50" s="179"/>
      <c r="I50" s="179"/>
      <c r="J50" s="179"/>
      <c r="K50" s="179"/>
    </row>
    <row r="51" spans="2:11">
      <c r="B51" s="179"/>
      <c r="C51" s="180"/>
      <c r="D51" s="180"/>
      <c r="E51" s="180"/>
      <c r="F51" s="180"/>
      <c r="G51" s="179"/>
      <c r="H51" s="179"/>
      <c r="I51" s="179"/>
      <c r="J51" s="179"/>
      <c r="K51" s="179"/>
    </row>
    <row r="52" spans="2:11">
      <c r="B52" s="179"/>
      <c r="C52" s="180"/>
      <c r="D52" s="180"/>
      <c r="E52" s="180"/>
      <c r="F52" s="180"/>
      <c r="G52" s="179"/>
      <c r="H52" s="179"/>
      <c r="I52" s="179"/>
      <c r="J52" s="179"/>
      <c r="K52" s="179"/>
    </row>
    <row r="53" spans="2:11">
      <c r="B53" s="179"/>
      <c r="C53" s="180"/>
      <c r="D53" s="180"/>
      <c r="E53" s="180"/>
      <c r="F53" s="180"/>
      <c r="G53" s="179"/>
      <c r="H53" s="179"/>
      <c r="I53" s="179"/>
      <c r="J53" s="179"/>
      <c r="K53" s="179"/>
    </row>
    <row r="54" spans="2:11">
      <c r="B54" s="179"/>
      <c r="C54" s="180"/>
      <c r="D54" s="180"/>
      <c r="E54" s="180"/>
      <c r="F54" s="180"/>
      <c r="G54" s="179"/>
      <c r="H54" s="179"/>
      <c r="I54" s="179"/>
      <c r="J54" s="179"/>
      <c r="K54" s="179"/>
    </row>
    <row r="55" spans="2:11">
      <c r="B55" s="179"/>
      <c r="C55" s="180"/>
      <c r="D55" s="180"/>
      <c r="E55" s="180"/>
      <c r="F55" s="180"/>
      <c r="G55" s="179"/>
      <c r="H55" s="179"/>
      <c r="I55" s="179"/>
      <c r="J55" s="179"/>
      <c r="K55" s="179"/>
    </row>
    <row r="56" spans="2:11">
      <c r="B56" s="179"/>
      <c r="C56" s="180"/>
      <c r="D56" s="180"/>
      <c r="E56" s="180"/>
      <c r="F56" s="180"/>
      <c r="G56" s="179"/>
      <c r="H56" s="179"/>
      <c r="I56" s="179"/>
      <c r="J56" s="179"/>
      <c r="K56" s="179"/>
    </row>
    <row r="57" spans="2:11">
      <c r="B57" s="179"/>
      <c r="C57" s="180"/>
      <c r="D57" s="180"/>
      <c r="E57" s="180"/>
      <c r="F57" s="180"/>
      <c r="G57" s="179"/>
      <c r="H57" s="179"/>
      <c r="I57" s="179"/>
      <c r="J57" s="179"/>
      <c r="K57" s="179"/>
    </row>
  </sheetData>
  <mergeCells count="25">
    <mergeCell ref="C9:H9"/>
    <mergeCell ref="B10:H10"/>
    <mergeCell ref="D12:E12"/>
    <mergeCell ref="B17:B20"/>
    <mergeCell ref="H1:I1"/>
    <mergeCell ref="F2:I2"/>
    <mergeCell ref="F3:H3"/>
    <mergeCell ref="F4:H4"/>
    <mergeCell ref="C6:H6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B35:H35"/>
    <mergeCell ref="B30:C30"/>
    <mergeCell ref="G30:H30"/>
    <mergeCell ref="B31:C31"/>
    <mergeCell ref="G31:H31"/>
    <mergeCell ref="B32:E32"/>
    <mergeCell ref="G33:H3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Forma Nr.2 suvestinė</vt:lpstr>
      <vt:lpstr>Forma Nr.2 SB Suvestinė</vt:lpstr>
      <vt:lpstr>Forma Nr.2 SB</vt:lpstr>
      <vt:lpstr> Forma 2 S</vt:lpstr>
      <vt:lpstr>Forma Nr.2 SB   8.1.2.13</vt:lpstr>
      <vt:lpstr>Forma Nr.2 SB 8.2.2.6.</vt:lpstr>
      <vt:lpstr>Forma Nr.2 SB 9.4.1.7.</vt:lpstr>
      <vt:lpstr>Pažyma už paslaugas ir nuom (2)</vt:lpstr>
      <vt:lpstr>S 7</vt:lpstr>
      <vt:lpstr>Gautų FS pažyma</vt:lpstr>
      <vt:lpstr>Gautų FS suvestinė</vt:lpstr>
      <vt:lpstr>Pažyma prie formos Nr.9</vt:lpstr>
      <vt:lpstr>9 priedas</vt:lpstr>
      <vt:lpstr>Pažyma sukauptų FS</vt:lpstr>
      <vt:lpstr>Sukauptų FS suvestinė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Windows</cp:lastModifiedBy>
  <cp:lastPrinted>2023-10-10T16:43:16Z</cp:lastPrinted>
  <dcterms:created xsi:type="dcterms:W3CDTF">2022-03-30T11:04:35Z</dcterms:created>
  <dcterms:modified xsi:type="dcterms:W3CDTF">2023-11-10T09:32:57Z</dcterms:modified>
</cp:coreProperties>
</file>